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23250" windowHeight="6540" activeTab="0"/>
  </bookViews>
  <sheets>
    <sheet name="3 кв 2021" sheetId="1" r:id="rId1"/>
  </sheets>
  <definedNames>
    <definedName name="_xlnm.Print_Titles" localSheetId="0">'3 кв 2021'!$A:$A</definedName>
    <definedName name="_xlnm.Print_Area" localSheetId="0">'3 кв 2021'!$A$1:$BO$32</definedName>
  </definedNames>
  <calcPr fullCalcOnLoad="1"/>
</workbook>
</file>

<file path=xl/sharedStrings.xml><?xml version="1.0" encoding="utf-8"?>
<sst xmlns="http://schemas.openxmlformats.org/spreadsheetml/2006/main" count="119" uniqueCount="56">
  <si>
    <t>Утверждено</t>
  </si>
  <si>
    <t>Исполнено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</si>
  <si>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</si>
  <si>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</si>
  <si>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</si>
  <si>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</si>
  <si>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</si>
  <si>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</si>
  <si>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</si>
  <si>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</si>
  <si>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</si>
  <si>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Куйбышевский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</si>
  <si>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</si>
  <si>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</si>
  <si>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</si>
  <si>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</si>
  <si>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</si>
  <si>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</si>
  <si>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</si>
  <si>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</si>
  <si>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</si>
  <si>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</si>
  <si>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</si>
  <si>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</si>
  <si>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г.Калуга</t>
  </si>
  <si>
    <t>г.Обнинск</t>
  </si>
  <si>
    <t>Наименование муниципального образования</t>
  </si>
  <si>
    <t>% исполнения</t>
  </si>
  <si>
    <t>г.Киров и Кировский</t>
  </si>
  <si>
    <t>г.Людиново и Людиновский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</si>
  <si>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</si>
  <si>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</si>
  <si>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</si>
  <si>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Обеспечение социальных выплат, пособий, компенсации детям, семьям с детьми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</si>
  <si>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</si>
  <si>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первичного воинского учета на территориях, где отсутствуют военные комиссариаты</t>
  </si>
  <si>
    <t xml:space="preserve">ИТОГО </t>
  </si>
  <si>
    <t>ВСЕГО</t>
  </si>
  <si>
    <t xml:space="preserve">Организация исполнения полномочий по обеспечению предоставления гражданам мер социальной поддержки </t>
  </si>
  <si>
    <t>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</t>
  </si>
  <si>
    <t>Субвенции, предоставляемые бюджетам муниципальных образований области в 1 квартале 2018 года</t>
  </si>
  <si>
    <t xml:space="preserve"> Осуществление полномочий на  государственную регистрацию актов гражданского состояния  
(за исключением мероприятий по переводу в электронную форму книг государственной регистрации актов гражданского состояния)</t>
  </si>
  <si>
    <t>Не распределено</t>
  </si>
  <si>
    <t xml:space="preserve">Осуществление переданных полномочий
Российской Федерации по предоставлению отдельных мер социальной
поддержки граждан, подвергшихся воздействию радиации
</t>
  </si>
  <si>
    <t>Исполнение государственных полномочий на  государственную регистрацию актов гражданского состояния</t>
  </si>
  <si>
    <t>Формирование и содержание областных архивных фондов</t>
  </si>
  <si>
    <t xml:space="preserve">Осуществление государственных полномочий
по организации мероприятий при осуществлении деятельности
по обращению с животными без владельцев </t>
  </si>
  <si>
    <t xml:space="preserve">Осуществление ежемесячных денежных выплат
 работникам  муниципальных общеобразовательных учреждений, находящихся 
на территории Калужской области и реализующих программы 
начального общего, основного общего, среднего общего образования </t>
  </si>
  <si>
    <t xml:space="preserve">Выплата компенсации 
 родительской платы за присмотр и уход за детьми, посещающими
 образовательные организации, находящиеся на территории Калужской области
 и реализующие образовательную программу дошкольного образования </t>
  </si>
  <si>
    <t xml:space="preserve">Осуществление государственных полномочий
 по проведению Всероссийской переписи населения 2020 года </t>
  </si>
  <si>
    <t xml:space="preserve">Осуществление полномочий
по составлению (изменению) списков кандидатов в присяжные
заседатели федеральных судов общей юрисдикции в Российской
Федерации </t>
  </si>
  <si>
    <t xml:space="preserve">Осуществление деятельности по образованию
 патронатных семей для граждан пожилого возраста и инвалидов
в соответствии с Законом Калужской области "Об образовании патронатных
 семей для граждан пожилого возраста и инвалидов в Калужской области" </t>
  </si>
  <si>
    <t xml:space="preserve">Предоставление гражданам субсидии 
на оплату жилого помещения и коммунальных услуг </t>
  </si>
  <si>
    <t>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</t>
  </si>
  <si>
    <t>Ооказание социальной помощи отдельным 
категориям граждан, находящимся в трудной жизненной ситуации</t>
  </si>
  <si>
    <t>Субвенции, предоставляемые бюджетам муниципальных образований области за 9 месяцев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</si>
</sst>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\ _р_._-;\-* #,##0\ _р_._-;_-* &quot;-&quot;\ _р_._-;_-@_-"/>
  </numFmts>
  <fonts count="5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9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20" borderId="0">
      <alignment/>
      <protection/>
    </xf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0" borderId="3">
      <alignment/>
      <protection/>
    </xf>
    <xf numFmtId="0" fontId="33" fillId="0" borderId="2">
      <alignment horizontal="center" vertical="center" shrinkToFit="1"/>
      <protection/>
    </xf>
    <xf numFmtId="0" fontId="33" fillId="20" borderId="4">
      <alignment/>
      <protection/>
    </xf>
    <xf numFmtId="0" fontId="35" fillId="0" borderId="2">
      <alignment horizontal="left"/>
      <protection/>
    </xf>
    <xf numFmtId="4" fontId="35" fillId="21" borderId="2">
      <alignment horizontal="right" vertical="top" shrinkToFit="1"/>
      <protection/>
    </xf>
    <xf numFmtId="0" fontId="33" fillId="20" borderId="5">
      <alignment/>
      <protection/>
    </xf>
    <xf numFmtId="0" fontId="33" fillId="0" borderId="4">
      <alignment/>
      <protection/>
    </xf>
    <xf numFmtId="0" fontId="33" fillId="0" borderId="0">
      <alignment horizontal="left" wrapText="1"/>
      <protection/>
    </xf>
    <xf numFmtId="49" fontId="33" fillId="0" borderId="2">
      <alignment horizontal="left" vertical="top" wrapText="1"/>
      <protection/>
    </xf>
    <xf numFmtId="4" fontId="33" fillId="22" borderId="2">
      <alignment horizontal="right" vertical="top" shrinkToFit="1"/>
      <protection/>
    </xf>
    <xf numFmtId="0" fontId="33" fillId="20" borderId="5">
      <alignment horizontal="center"/>
      <protection/>
    </xf>
    <xf numFmtId="0" fontId="33" fillId="20" borderId="0">
      <alignment horizontal="center"/>
      <protection/>
    </xf>
    <xf numFmtId="4" fontId="33" fillId="0" borderId="2">
      <alignment horizontal="right" vertical="top" shrinkToFit="1"/>
      <protection/>
    </xf>
    <xf numFmtId="49" fontId="35" fillId="0" borderId="2">
      <alignment horizontal="left" vertical="top" wrapText="1"/>
      <protection/>
    </xf>
    <xf numFmtId="4" fontId="33" fillId="0" borderId="3">
      <alignment horizontal="right" shrinkToFit="1"/>
      <protection/>
    </xf>
    <xf numFmtId="4" fontId="33" fillId="0" borderId="0">
      <alignment horizontal="right" shrinkToFit="1"/>
      <protection/>
    </xf>
    <xf numFmtId="0" fontId="33" fillId="20" borderId="0">
      <alignment horizontal="left"/>
      <protection/>
    </xf>
    <xf numFmtId="0" fontId="33" fillId="20" borderId="4">
      <alignment horizont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6" applyNumberFormat="0" applyAlignment="0" applyProtection="0"/>
    <xf numFmtId="0" fontId="37" fillId="30" borderId="7" applyNumberFormat="0" applyAlignment="0" applyProtection="0"/>
    <xf numFmtId="0" fontId="38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1" borderId="12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8" fillId="0" borderId="14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9" fontId="51" fillId="36" borderId="15" xfId="0" applyNumberFormat="1" applyFont="1" applyFill="1" applyBorder="1" applyAlignment="1">
      <alignment horizontal="left" wrapText="1"/>
    </xf>
    <xf numFmtId="4" fontId="5" fillId="0" borderId="15" xfId="0" applyNumberFormat="1" applyFont="1" applyFill="1" applyBorder="1" applyAlignment="1">
      <alignment horizontal="right" vertical="center" shrinkToFit="1"/>
    </xf>
    <xf numFmtId="4" fontId="51" fillId="0" borderId="15" xfId="0" applyNumberFormat="1" applyFont="1" applyFill="1" applyBorder="1" applyAlignment="1">
      <alignment horizontal="right" vertical="center"/>
    </xf>
    <xf numFmtId="49" fontId="5" fillId="36" borderId="15" xfId="0" applyNumberFormat="1" applyFont="1" applyFill="1" applyBorder="1" applyAlignment="1">
      <alignment horizontal="left" wrapText="1"/>
    </xf>
    <xf numFmtId="4" fontId="4" fillId="37" borderId="15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 shrinkToFit="1"/>
    </xf>
    <xf numFmtId="49" fontId="4" fillId="37" borderId="15" xfId="0" applyNumberFormat="1" applyFont="1" applyFill="1" applyBorder="1" applyAlignment="1">
      <alignment horizontal="left" wrapText="1"/>
    </xf>
    <xf numFmtId="4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49" fontId="7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" fontId="52" fillId="37" borderId="15" xfId="0" applyNumberFormat="1" applyFont="1" applyFill="1" applyBorder="1" applyAlignment="1">
      <alignment horizontal="right" vertical="center"/>
    </xf>
    <xf numFmtId="4" fontId="52" fillId="0" borderId="15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38" borderId="17" xfId="0" applyFont="1" applyFill="1" applyBorder="1" applyAlignment="1">
      <alignment horizontal="center" vertical="center"/>
    </xf>
    <xf numFmtId="49" fontId="7" fillId="38" borderId="15" xfId="0" applyNumberFormat="1" applyFont="1" applyFill="1" applyBorder="1" applyAlignment="1">
      <alignment horizontal="center" vertical="center" wrapText="1"/>
    </xf>
    <xf numFmtId="4" fontId="51" fillId="38" borderId="15" xfId="0" applyNumberFormat="1" applyFont="1" applyFill="1" applyBorder="1" applyAlignment="1">
      <alignment horizontal="right" vertical="center"/>
    </xf>
    <xf numFmtId="4" fontId="5" fillId="38" borderId="15" xfId="0" applyNumberFormat="1" applyFont="1" applyFill="1" applyBorder="1" applyAlignment="1">
      <alignment horizontal="right" vertical="center" shrinkToFit="1"/>
    </xf>
    <xf numFmtId="4" fontId="4" fillId="38" borderId="15" xfId="0" applyNumberFormat="1" applyFont="1" applyFill="1" applyBorder="1" applyAlignment="1">
      <alignment horizontal="right" vertical="center"/>
    </xf>
    <xf numFmtId="4" fontId="52" fillId="38" borderId="15" xfId="0" applyNumberFormat="1" applyFont="1" applyFill="1" applyBorder="1" applyAlignment="1">
      <alignment horizontal="right" vertical="center"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49" fontId="7" fillId="37" borderId="15" xfId="0" applyNumberFormat="1" applyFont="1" applyFill="1" applyBorder="1" applyAlignment="1">
      <alignment horizontal="center" vertical="center" wrapText="1"/>
    </xf>
    <xf numFmtId="4" fontId="5" fillId="37" borderId="15" xfId="0" applyNumberFormat="1" applyFont="1" applyFill="1" applyBorder="1" applyAlignment="1">
      <alignment horizontal="right" vertical="center" shrinkToFit="1"/>
    </xf>
    <xf numFmtId="4" fontId="51" fillId="37" borderId="15" xfId="0" applyNumberFormat="1" applyFont="1" applyFill="1" applyBorder="1" applyAlignment="1">
      <alignment horizontal="right" vertical="center"/>
    </xf>
    <xf numFmtId="0" fontId="6" fillId="37" borderId="17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49" fontId="53" fillId="37" borderId="19" xfId="0" applyNumberFormat="1" applyFont="1" applyFill="1" applyBorder="1" applyAlignment="1">
      <alignment horizontal="center" vertical="center" wrapText="1"/>
    </xf>
    <xf numFmtId="49" fontId="53" fillId="37" borderId="18" xfId="0" applyNumberFormat="1" applyFont="1" applyFill="1" applyBorder="1" applyAlignment="1">
      <alignment horizontal="center" vertical="center" wrapText="1"/>
    </xf>
    <xf numFmtId="49" fontId="53" fillId="37" borderId="20" xfId="0" applyNumberFormat="1" applyFont="1" applyFill="1" applyBorder="1" applyAlignment="1">
      <alignment horizontal="center" vertical="center" wrapText="1"/>
    </xf>
    <xf numFmtId="0" fontId="53" fillId="37" borderId="19" xfId="0" applyFont="1" applyFill="1" applyBorder="1" applyAlignment="1">
      <alignment horizontal="center" vertical="center" wrapText="1"/>
    </xf>
    <xf numFmtId="0" fontId="53" fillId="37" borderId="18" xfId="0" applyFont="1" applyFill="1" applyBorder="1" applyAlignment="1">
      <alignment horizontal="center" vertical="center" wrapText="1"/>
    </xf>
    <xf numFmtId="0" fontId="53" fillId="37" borderId="2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9" fontId="54" fillId="38" borderId="19" xfId="0" applyNumberFormat="1" applyFont="1" applyFill="1" applyBorder="1" applyAlignment="1">
      <alignment horizontal="center" vertical="center" wrapText="1"/>
    </xf>
    <xf numFmtId="49" fontId="54" fillId="38" borderId="18" xfId="0" applyNumberFormat="1" applyFont="1" applyFill="1" applyBorder="1" applyAlignment="1">
      <alignment horizontal="center" vertical="center" wrapText="1"/>
    </xf>
    <xf numFmtId="49" fontId="54" fillId="38" borderId="2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2 3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R33"/>
  <sheetViews>
    <sheetView tabSelected="1"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M3" sqref="BM3:BO3"/>
    </sheetView>
  </sheetViews>
  <sheetFormatPr defaultColWidth="9.140625" defaultRowHeight="12.75"/>
  <cols>
    <col min="1" max="16" width="19.7109375" style="0" customWidth="1"/>
    <col min="17" max="17" width="17.28125" style="0" customWidth="1"/>
    <col min="18" max="18" width="17.421875" style="0" customWidth="1"/>
    <col min="19" max="19" width="12.140625" style="0" customWidth="1"/>
    <col min="20" max="20" width="19.140625" style="0" customWidth="1"/>
    <col min="21" max="21" width="16.28125" style="0" customWidth="1"/>
    <col min="22" max="35" width="15.8515625" style="0" customWidth="1"/>
    <col min="36" max="36" width="19.57421875" style="0" customWidth="1"/>
    <col min="37" max="37" width="15.7109375" style="0" customWidth="1"/>
    <col min="38" max="39" width="16.00390625" style="0" customWidth="1"/>
    <col min="40" max="40" width="12.8515625" style="0" customWidth="1"/>
    <col min="41" max="41" width="13.421875" style="0" customWidth="1"/>
    <col min="42" max="42" width="15.28125" style="0" customWidth="1"/>
    <col min="43" max="43" width="12.140625" style="0" customWidth="1"/>
    <col min="44" max="44" width="13.7109375" style="0" customWidth="1"/>
    <col min="45" max="45" width="15.140625" style="0" customWidth="1"/>
    <col min="46" max="46" width="12.140625" style="0" customWidth="1"/>
    <col min="47" max="48" width="16.00390625" style="0" customWidth="1"/>
    <col min="49" max="49" width="12.28125" style="0" customWidth="1"/>
    <col min="50" max="50" width="17.140625" style="0" customWidth="1"/>
    <col min="51" max="51" width="16.57421875" style="0" customWidth="1"/>
    <col min="52" max="52" width="13.00390625" style="0" customWidth="1"/>
    <col min="53" max="53" width="15.7109375" style="0" customWidth="1"/>
    <col min="54" max="54" width="14.00390625" style="0" customWidth="1"/>
    <col min="55" max="55" width="12.140625" style="0" customWidth="1"/>
    <col min="56" max="57" width="12.00390625" style="24" hidden="1" customWidth="1"/>
    <col min="58" max="58" width="9.57421875" style="24" hidden="1" customWidth="1"/>
    <col min="59" max="59" width="17.57421875" style="29" customWidth="1"/>
    <col min="60" max="60" width="18.00390625" style="29" customWidth="1"/>
    <col min="61" max="61" width="14.421875" style="29" customWidth="1"/>
    <col min="62" max="62" width="13.57421875" style="0" customWidth="1"/>
    <col min="63" max="63" width="11.7109375" style="0" bestFit="1" customWidth="1"/>
    <col min="64" max="64" width="13.00390625" style="0" customWidth="1"/>
    <col min="65" max="65" width="17.421875" style="0" bestFit="1" customWidth="1"/>
    <col min="66" max="66" width="16.421875" style="0" bestFit="1" customWidth="1"/>
    <col min="67" max="67" width="13.140625" style="0" customWidth="1"/>
    <col min="68" max="68" width="16.00390625" style="0" customWidth="1"/>
    <col min="69" max="69" width="16.28125" style="0" customWidth="1"/>
    <col min="70" max="70" width="15.00390625" style="0" customWidth="1"/>
  </cols>
  <sheetData>
    <row r="1" spans="1:67" ht="42.75" customHeight="1" hidden="1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</row>
    <row r="2" spans="1:67" ht="42.75" customHeight="1">
      <c r="A2" s="16"/>
      <c r="B2" s="44" t="s">
        <v>55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7"/>
      <c r="BE2" s="17"/>
      <c r="BF2" s="17"/>
      <c r="BG2" s="28"/>
      <c r="BH2" s="28"/>
      <c r="BI2" s="28"/>
      <c r="BJ2" s="13"/>
      <c r="BK2" s="13"/>
      <c r="BL2" s="13"/>
      <c r="BM2" s="13"/>
      <c r="BN2" s="13"/>
      <c r="BO2" s="13"/>
    </row>
    <row r="3" spans="1:67" s="2" customFormat="1" ht="199.5" customHeight="1">
      <c r="A3" s="40" t="s">
        <v>26</v>
      </c>
      <c r="B3" s="30" t="s">
        <v>35</v>
      </c>
      <c r="C3" s="31"/>
      <c r="D3" s="32"/>
      <c r="E3" s="33" t="s">
        <v>32</v>
      </c>
      <c r="F3" s="34"/>
      <c r="G3" s="35"/>
      <c r="H3" s="30" t="s">
        <v>45</v>
      </c>
      <c r="I3" s="31"/>
      <c r="J3" s="32"/>
      <c r="K3" s="30" t="s">
        <v>44</v>
      </c>
      <c r="L3" s="31"/>
      <c r="M3" s="32"/>
      <c r="N3" s="30" t="s">
        <v>46</v>
      </c>
      <c r="O3" s="31"/>
      <c r="P3" s="32"/>
      <c r="Q3" s="33" t="s">
        <v>30</v>
      </c>
      <c r="R3" s="34"/>
      <c r="S3" s="35"/>
      <c r="T3" s="33" t="s">
        <v>31</v>
      </c>
      <c r="U3" s="34"/>
      <c r="V3" s="35"/>
      <c r="W3" s="30" t="s">
        <v>47</v>
      </c>
      <c r="X3" s="31"/>
      <c r="Y3" s="32"/>
      <c r="Z3" s="33" t="s">
        <v>48</v>
      </c>
      <c r="AA3" s="34"/>
      <c r="AB3" s="35"/>
      <c r="AC3" s="30" t="s">
        <v>49</v>
      </c>
      <c r="AD3" s="31"/>
      <c r="AE3" s="32"/>
      <c r="AF3" s="30" t="s">
        <v>34</v>
      </c>
      <c r="AG3" s="31"/>
      <c r="AH3" s="32"/>
      <c r="AI3" s="30" t="s">
        <v>53</v>
      </c>
      <c r="AJ3" s="31"/>
      <c r="AK3" s="32"/>
      <c r="AL3" s="33" t="s">
        <v>39</v>
      </c>
      <c r="AM3" s="34"/>
      <c r="AN3" s="35"/>
      <c r="AO3" s="30" t="s">
        <v>43</v>
      </c>
      <c r="AP3" s="31"/>
      <c r="AQ3" s="32"/>
      <c r="AR3" s="30" t="s">
        <v>52</v>
      </c>
      <c r="AS3" s="31"/>
      <c r="AT3" s="32"/>
      <c r="AU3" s="33" t="s">
        <v>51</v>
      </c>
      <c r="AV3" s="34"/>
      <c r="AW3" s="35"/>
      <c r="AX3" s="33" t="s">
        <v>33</v>
      </c>
      <c r="AY3" s="34"/>
      <c r="AZ3" s="35"/>
      <c r="BA3" s="30" t="s">
        <v>54</v>
      </c>
      <c r="BB3" s="31"/>
      <c r="BC3" s="32"/>
      <c r="BD3" s="37" t="s">
        <v>41</v>
      </c>
      <c r="BE3" s="38"/>
      <c r="BF3" s="39"/>
      <c r="BG3" s="33" t="s">
        <v>38</v>
      </c>
      <c r="BH3" s="34"/>
      <c r="BI3" s="35"/>
      <c r="BJ3" s="30" t="s">
        <v>50</v>
      </c>
      <c r="BK3" s="31"/>
      <c r="BL3" s="32"/>
      <c r="BM3" s="41" t="s">
        <v>36</v>
      </c>
      <c r="BN3" s="42"/>
      <c r="BO3" s="43"/>
    </row>
    <row r="4" spans="1:67" s="2" customFormat="1" ht="42" customHeight="1">
      <c r="A4" s="40"/>
      <c r="B4" s="12" t="s">
        <v>0</v>
      </c>
      <c r="C4" s="12" t="s">
        <v>1</v>
      </c>
      <c r="D4" s="12" t="s">
        <v>27</v>
      </c>
      <c r="E4" s="12" t="s">
        <v>0</v>
      </c>
      <c r="F4" s="12" t="s">
        <v>1</v>
      </c>
      <c r="G4" s="12" t="s">
        <v>27</v>
      </c>
      <c r="H4" s="12" t="s">
        <v>0</v>
      </c>
      <c r="I4" s="12" t="s">
        <v>1</v>
      </c>
      <c r="J4" s="12" t="s">
        <v>27</v>
      </c>
      <c r="K4" s="12" t="s">
        <v>0</v>
      </c>
      <c r="L4" s="12" t="s">
        <v>1</v>
      </c>
      <c r="M4" s="12" t="s">
        <v>27</v>
      </c>
      <c r="N4" s="12" t="s">
        <v>0</v>
      </c>
      <c r="O4" s="12" t="s">
        <v>1</v>
      </c>
      <c r="P4" s="12" t="s">
        <v>27</v>
      </c>
      <c r="Q4" s="12" t="s">
        <v>0</v>
      </c>
      <c r="R4" s="12" t="s">
        <v>1</v>
      </c>
      <c r="S4" s="12" t="s">
        <v>27</v>
      </c>
      <c r="T4" s="12" t="s">
        <v>0</v>
      </c>
      <c r="U4" s="12" t="s">
        <v>1</v>
      </c>
      <c r="V4" s="12" t="s">
        <v>27</v>
      </c>
      <c r="W4" s="12" t="s">
        <v>0</v>
      </c>
      <c r="X4" s="12" t="s">
        <v>1</v>
      </c>
      <c r="Y4" s="12" t="s">
        <v>27</v>
      </c>
      <c r="Z4" s="12" t="s">
        <v>0</v>
      </c>
      <c r="AA4" s="12" t="s">
        <v>1</v>
      </c>
      <c r="AB4" s="12" t="s">
        <v>27</v>
      </c>
      <c r="AC4" s="12" t="s">
        <v>0</v>
      </c>
      <c r="AD4" s="12" t="s">
        <v>1</v>
      </c>
      <c r="AE4" s="12" t="s">
        <v>27</v>
      </c>
      <c r="AF4" s="12" t="s">
        <v>0</v>
      </c>
      <c r="AG4" s="12" t="s">
        <v>1</v>
      </c>
      <c r="AH4" s="12" t="s">
        <v>27</v>
      </c>
      <c r="AI4" s="25" t="s">
        <v>0</v>
      </c>
      <c r="AJ4" s="25" t="s">
        <v>1</v>
      </c>
      <c r="AK4" s="25" t="s">
        <v>27</v>
      </c>
      <c r="AL4" s="25" t="s">
        <v>0</v>
      </c>
      <c r="AM4" s="25" t="s">
        <v>1</v>
      </c>
      <c r="AN4" s="25" t="s">
        <v>27</v>
      </c>
      <c r="AO4" s="25" t="s">
        <v>0</v>
      </c>
      <c r="AP4" s="25" t="s">
        <v>1</v>
      </c>
      <c r="AQ4" s="25" t="s">
        <v>27</v>
      </c>
      <c r="AR4" s="25" t="s">
        <v>0</v>
      </c>
      <c r="AS4" s="25" t="s">
        <v>1</v>
      </c>
      <c r="AT4" s="25" t="s">
        <v>27</v>
      </c>
      <c r="AU4" s="12" t="s">
        <v>0</v>
      </c>
      <c r="AV4" s="12" t="s">
        <v>1</v>
      </c>
      <c r="AW4" s="12" t="s">
        <v>27</v>
      </c>
      <c r="AX4" s="25" t="s">
        <v>0</v>
      </c>
      <c r="AY4" s="25" t="s">
        <v>1</v>
      </c>
      <c r="AZ4" s="25" t="s">
        <v>27</v>
      </c>
      <c r="BA4" s="25" t="s">
        <v>0</v>
      </c>
      <c r="BB4" s="25" t="s">
        <v>1</v>
      </c>
      <c r="BC4" s="25" t="s">
        <v>27</v>
      </c>
      <c r="BD4" s="18" t="s">
        <v>0</v>
      </c>
      <c r="BE4" s="18" t="s">
        <v>1</v>
      </c>
      <c r="BF4" s="18" t="s">
        <v>27</v>
      </c>
      <c r="BG4" s="25" t="s">
        <v>0</v>
      </c>
      <c r="BH4" s="25" t="s">
        <v>1</v>
      </c>
      <c r="BI4" s="25" t="s">
        <v>27</v>
      </c>
      <c r="BJ4" s="12" t="s">
        <v>0</v>
      </c>
      <c r="BK4" s="12" t="s">
        <v>1</v>
      </c>
      <c r="BL4" s="12" t="s">
        <v>27</v>
      </c>
      <c r="BM4" s="12" t="s">
        <v>0</v>
      </c>
      <c r="BN4" s="12" t="s">
        <v>1</v>
      </c>
      <c r="BO4" s="12" t="s">
        <v>27</v>
      </c>
    </row>
    <row r="5" spans="1:67" ht="12.75">
      <c r="A5" s="3" t="s">
        <v>2</v>
      </c>
      <c r="B5" s="4">
        <v>1959600</v>
      </c>
      <c r="C5" s="4">
        <v>1105197.74</v>
      </c>
      <c r="D5" s="5">
        <f aca="true" t="shared" si="0" ref="D5:D28">C5/B5*100</f>
        <v>56.3991498264952</v>
      </c>
      <c r="E5" s="4">
        <v>43570279</v>
      </c>
      <c r="F5" s="4">
        <v>32784193</v>
      </c>
      <c r="G5" s="5">
        <f>F5/E5*100</f>
        <v>75.24439538245784</v>
      </c>
      <c r="H5" s="4">
        <v>577162</v>
      </c>
      <c r="I5" s="4">
        <v>432000</v>
      </c>
      <c r="J5" s="5">
        <f aca="true" t="shared" si="1" ref="J5:J29">I5/H5*100</f>
        <v>74.8490025330843</v>
      </c>
      <c r="K5" s="4">
        <f>852032+145785</f>
        <v>997817</v>
      </c>
      <c r="L5" s="4">
        <v>783129.63</v>
      </c>
      <c r="M5" s="5">
        <f aca="true" t="shared" si="2" ref="M5:M11">L5/K5*100</f>
        <v>78.48429421426975</v>
      </c>
      <c r="N5" s="5">
        <v>409972.5</v>
      </c>
      <c r="O5" s="5">
        <v>357307.68</v>
      </c>
      <c r="P5" s="5">
        <f>O5/N5*100</f>
        <v>87.15406033331504</v>
      </c>
      <c r="Q5" s="4">
        <v>56242668</v>
      </c>
      <c r="R5" s="4">
        <v>42188477.11</v>
      </c>
      <c r="S5" s="5">
        <f>R5/Q5*100</f>
        <v>75.01151458533226</v>
      </c>
      <c r="T5" s="4">
        <v>156279818</v>
      </c>
      <c r="U5" s="4">
        <v>119101045</v>
      </c>
      <c r="V5" s="5">
        <f>U5/T5*100</f>
        <v>76.21012522551057</v>
      </c>
      <c r="W5" s="4">
        <v>667926</v>
      </c>
      <c r="X5" s="4">
        <v>480438</v>
      </c>
      <c r="Y5" s="5">
        <f>X5/W5*100</f>
        <v>71.9298245614035</v>
      </c>
      <c r="Z5" s="4">
        <v>1055351</v>
      </c>
      <c r="AA5" s="4">
        <v>285897.86</v>
      </c>
      <c r="AB5" s="5">
        <f aca="true" t="shared" si="3" ref="AB5:AB30">AA5/Z5*100</f>
        <v>27.090310238015597</v>
      </c>
      <c r="AC5" s="5">
        <v>313186</v>
      </c>
      <c r="AD5" s="5">
        <v>0</v>
      </c>
      <c r="AE5" s="5">
        <f>AD5/AC5*100</f>
        <v>0</v>
      </c>
      <c r="AF5" s="4">
        <v>29403</v>
      </c>
      <c r="AG5" s="5">
        <v>0</v>
      </c>
      <c r="AH5" s="5">
        <f aca="true" t="shared" si="4" ref="AH5:AH30">AG5/AF5*100</f>
        <v>0</v>
      </c>
      <c r="AI5" s="27"/>
      <c r="AJ5" s="27"/>
      <c r="AK5" s="27">
        <v>0</v>
      </c>
      <c r="AL5" s="26">
        <v>100969192</v>
      </c>
      <c r="AM5" s="26">
        <v>60362026.66</v>
      </c>
      <c r="AN5" s="27">
        <f aca="true" t="shared" si="5" ref="AN5:AN32">AM5/AL5*100</f>
        <v>59.782618305987825</v>
      </c>
      <c r="AO5" s="26">
        <v>3330623</v>
      </c>
      <c r="AP5" s="26">
        <v>1539887.96</v>
      </c>
      <c r="AQ5" s="27">
        <f aca="true" t="shared" si="6" ref="AQ5:AQ30">AP5/AO5*100</f>
        <v>46.23423185392042</v>
      </c>
      <c r="AR5" s="26">
        <v>3147132</v>
      </c>
      <c r="AS5" s="26">
        <v>2144000</v>
      </c>
      <c r="AT5" s="27">
        <f>AS5/AR5*100</f>
        <v>68.12551872625616</v>
      </c>
      <c r="AU5" s="4">
        <v>98523</v>
      </c>
      <c r="AV5" s="4">
        <v>32800</v>
      </c>
      <c r="AW5" s="5">
        <f>AV5/AU5*100</f>
        <v>33.29171868497711</v>
      </c>
      <c r="AX5" s="26">
        <v>114492063</v>
      </c>
      <c r="AY5" s="26">
        <v>92876186.75</v>
      </c>
      <c r="AZ5" s="27">
        <f>AY5/AX5*100</f>
        <v>81.12019673363734</v>
      </c>
      <c r="BA5" s="26">
        <v>5472050</v>
      </c>
      <c r="BB5" s="26">
        <v>2249902</v>
      </c>
      <c r="BC5" s="27">
        <f>BB5/BA5*100</f>
        <v>41.116254420189875</v>
      </c>
      <c r="BD5" s="19"/>
      <c r="BE5" s="19"/>
      <c r="BF5" s="19" t="e">
        <f>BE5/BD5*100</f>
        <v>#DIV/0!</v>
      </c>
      <c r="BG5" s="27">
        <v>9820853</v>
      </c>
      <c r="BH5" s="27">
        <v>7340000</v>
      </c>
      <c r="BI5" s="27">
        <f>BH5/BG5*100</f>
        <v>74.73892542735341</v>
      </c>
      <c r="BJ5" s="5">
        <v>1566</v>
      </c>
      <c r="BK5" s="5">
        <v>0</v>
      </c>
      <c r="BL5" s="5">
        <f>BK5/BJ5*100</f>
        <v>0</v>
      </c>
      <c r="BM5" s="5">
        <f aca="true" t="shared" si="7" ref="BM5:BM31">SUMIF($B$4:$BL$4,"Утверждено",B5:BL5)</f>
        <v>499435184.5</v>
      </c>
      <c r="BN5" s="5">
        <f aca="true" t="shared" si="8" ref="BN5:BN31">SUMIF($B$4:$BL$4,"Исполнено",B5:BL5)</f>
        <v>364062489.39</v>
      </c>
      <c r="BO5" s="5">
        <f aca="true" t="shared" si="9" ref="BO5:BO32">BN5/BM5*100</f>
        <v>72.89484215143437</v>
      </c>
    </row>
    <row r="6" spans="1:67" ht="12.75">
      <c r="A6" s="3" t="s">
        <v>3</v>
      </c>
      <c r="B6" s="4">
        <v>715900</v>
      </c>
      <c r="C6" s="4">
        <v>359440.82</v>
      </c>
      <c r="D6" s="5">
        <f t="shared" si="0"/>
        <v>50.20824416817992</v>
      </c>
      <c r="E6" s="4">
        <v>22226501</v>
      </c>
      <c r="F6" s="4">
        <v>16814375</v>
      </c>
      <c r="G6" s="5">
        <f aca="true" t="shared" si="10" ref="G6:G28">F6/E6*100</f>
        <v>75.65012144736592</v>
      </c>
      <c r="H6" s="4">
        <v>486031</v>
      </c>
      <c r="I6" s="4">
        <v>360000</v>
      </c>
      <c r="J6" s="5">
        <f t="shared" si="1"/>
        <v>74.06934948593815</v>
      </c>
      <c r="K6" s="4">
        <v>214874</v>
      </c>
      <c r="L6" s="4">
        <v>214874</v>
      </c>
      <c r="M6" s="5">
        <f t="shared" si="2"/>
        <v>100</v>
      </c>
      <c r="N6" s="5">
        <v>27331.5</v>
      </c>
      <c r="O6" s="5">
        <v>26624.55</v>
      </c>
      <c r="P6" s="5">
        <f aca="true" t="shared" si="11" ref="P6:P30">O6/N6*100</f>
        <v>97.41342407112671</v>
      </c>
      <c r="Q6" s="4">
        <v>7806535</v>
      </c>
      <c r="R6" s="4">
        <v>5940919.14</v>
      </c>
      <c r="S6" s="5">
        <f aca="true" t="shared" si="12" ref="S6:S32">R6/Q6*100</f>
        <v>76.10187029200534</v>
      </c>
      <c r="T6" s="4">
        <v>60186832</v>
      </c>
      <c r="U6" s="4">
        <v>45140121.87</v>
      </c>
      <c r="V6" s="5">
        <f aca="true" t="shared" si="13" ref="V6:V25">U6/T6*100</f>
        <v>74.9999964610199</v>
      </c>
      <c r="W6" s="4">
        <v>326542</v>
      </c>
      <c r="X6" s="4">
        <v>128898</v>
      </c>
      <c r="Y6" s="5">
        <f aca="true" t="shared" si="14" ref="Y6:Y30">X6/W6*100</f>
        <v>39.47363585694949</v>
      </c>
      <c r="Z6" s="4">
        <v>144398</v>
      </c>
      <c r="AA6" s="4">
        <v>45934.58</v>
      </c>
      <c r="AB6" s="5">
        <f t="shared" si="3"/>
        <v>31.811091566365185</v>
      </c>
      <c r="AC6" s="5">
        <v>112423</v>
      </c>
      <c r="AD6" s="5">
        <v>0</v>
      </c>
      <c r="AE6" s="5">
        <f aca="true" t="shared" si="15" ref="AE6:AE30">AD6/AC6*100</f>
        <v>0</v>
      </c>
      <c r="AF6" s="4">
        <v>25812</v>
      </c>
      <c r="AG6" s="5">
        <v>0</v>
      </c>
      <c r="AH6" s="5">
        <f t="shared" si="4"/>
        <v>0</v>
      </c>
      <c r="AI6" s="27"/>
      <c r="AJ6" s="27"/>
      <c r="AK6" s="27">
        <v>0</v>
      </c>
      <c r="AL6" s="26">
        <v>22675450</v>
      </c>
      <c r="AM6" s="26">
        <v>15263739.66</v>
      </c>
      <c r="AN6" s="27">
        <f t="shared" si="5"/>
        <v>67.31394375855827</v>
      </c>
      <c r="AO6" s="26">
        <v>44527</v>
      </c>
      <c r="AP6" s="26">
        <v>35463.17</v>
      </c>
      <c r="AQ6" s="27">
        <f t="shared" si="6"/>
        <v>79.64419341073955</v>
      </c>
      <c r="AR6" s="26">
        <v>59643</v>
      </c>
      <c r="AS6" s="26">
        <v>33150</v>
      </c>
      <c r="AT6" s="27">
        <f aca="true" t="shared" si="16" ref="AT6:AT30">AS6/AR6*100</f>
        <v>55.580705195915705</v>
      </c>
      <c r="AU6" s="4">
        <v>49261</v>
      </c>
      <c r="AV6" s="4">
        <v>0</v>
      </c>
      <c r="AW6" s="5">
        <v>0</v>
      </c>
      <c r="AX6" s="26">
        <v>34010036</v>
      </c>
      <c r="AY6" s="26">
        <v>24226724.01</v>
      </c>
      <c r="AZ6" s="27">
        <f aca="true" t="shared" si="17" ref="AZ6:AZ32">AY6/AX6*100</f>
        <v>71.23404400395225</v>
      </c>
      <c r="BA6" s="26">
        <v>1910888</v>
      </c>
      <c r="BB6" s="26">
        <v>298864</v>
      </c>
      <c r="BC6" s="27">
        <f aca="true" t="shared" si="18" ref="BC6:BC30">BB6/BA6*100</f>
        <v>15.640058444032304</v>
      </c>
      <c r="BD6" s="19"/>
      <c r="BE6" s="19"/>
      <c r="BF6" s="19" t="e">
        <f aca="true" t="shared" si="19" ref="BF6:BF32">BE6/BD6*100</f>
        <v>#DIV/0!</v>
      </c>
      <c r="BG6" s="27">
        <v>5643316</v>
      </c>
      <c r="BH6" s="27">
        <v>3670000</v>
      </c>
      <c r="BI6" s="27">
        <f aca="true" t="shared" si="20" ref="BI6:BI30">BH6/BG6*100</f>
        <v>65.03268645597731</v>
      </c>
      <c r="BJ6" s="5">
        <v>1679</v>
      </c>
      <c r="BK6" s="5">
        <v>0</v>
      </c>
      <c r="BL6" s="5">
        <f aca="true" t="shared" si="21" ref="BL6:BL32">BK6/BJ6*100</f>
        <v>0</v>
      </c>
      <c r="BM6" s="5">
        <f t="shared" si="7"/>
        <v>156667979.5</v>
      </c>
      <c r="BN6" s="5">
        <f t="shared" si="8"/>
        <v>112559128.8</v>
      </c>
      <c r="BO6" s="5">
        <f t="shared" si="9"/>
        <v>71.84565037426809</v>
      </c>
    </row>
    <row r="7" spans="1:67" ht="12.75">
      <c r="A7" s="3" t="s">
        <v>4</v>
      </c>
      <c r="B7" s="4">
        <v>4203800</v>
      </c>
      <c r="C7" s="4">
        <v>2522126</v>
      </c>
      <c r="D7" s="5">
        <f t="shared" si="0"/>
        <v>59.996336647794855</v>
      </c>
      <c r="E7" s="4">
        <v>76244176</v>
      </c>
      <c r="F7" s="4">
        <v>57183129</v>
      </c>
      <c r="G7" s="5">
        <f t="shared" si="10"/>
        <v>74.99999606527324</v>
      </c>
      <c r="H7" s="4">
        <v>1063194</v>
      </c>
      <c r="I7" s="4">
        <v>810000</v>
      </c>
      <c r="J7" s="5">
        <f t="shared" si="1"/>
        <v>76.18553152105825</v>
      </c>
      <c r="K7" s="4">
        <v>2850545</v>
      </c>
      <c r="L7" s="4">
        <v>2424262.61</v>
      </c>
      <c r="M7" s="5">
        <f t="shared" si="2"/>
        <v>85.04558286222459</v>
      </c>
      <c r="N7" s="5">
        <v>2356200.47</v>
      </c>
      <c r="O7" s="5">
        <v>2356200.47</v>
      </c>
      <c r="P7" s="5">
        <f t="shared" si="11"/>
        <v>100</v>
      </c>
      <c r="Q7" s="4">
        <v>245727533</v>
      </c>
      <c r="R7" s="4">
        <v>175827872</v>
      </c>
      <c r="S7" s="5">
        <f t="shared" si="12"/>
        <v>71.55399716644695</v>
      </c>
      <c r="T7" s="4">
        <v>346016247</v>
      </c>
      <c r="U7" s="4">
        <v>249570798.89</v>
      </c>
      <c r="V7" s="5">
        <f t="shared" si="13"/>
        <v>72.12690185903323</v>
      </c>
      <c r="W7" s="4">
        <v>875725</v>
      </c>
      <c r="X7" s="4">
        <v>611940</v>
      </c>
      <c r="Y7" s="5">
        <f t="shared" si="14"/>
        <v>69.8781010020269</v>
      </c>
      <c r="Z7" s="4">
        <v>3980756</v>
      </c>
      <c r="AA7" s="4">
        <v>1159728.97</v>
      </c>
      <c r="AB7" s="5">
        <f t="shared" si="3"/>
        <v>29.133384965066938</v>
      </c>
      <c r="AC7" s="5">
        <v>927516</v>
      </c>
      <c r="AD7" s="5">
        <v>0</v>
      </c>
      <c r="AE7" s="5">
        <f t="shared" si="15"/>
        <v>0</v>
      </c>
      <c r="AF7" s="4">
        <v>51354</v>
      </c>
      <c r="AG7" s="5">
        <v>0</v>
      </c>
      <c r="AH7" s="5">
        <f t="shared" si="4"/>
        <v>0</v>
      </c>
      <c r="AI7" s="27">
        <v>32315335</v>
      </c>
      <c r="AJ7" s="27">
        <v>26700000</v>
      </c>
      <c r="AK7" s="27">
        <f>AJ7/AI7*100</f>
        <v>82.62331181155943</v>
      </c>
      <c r="AL7" s="26">
        <v>175715260</v>
      </c>
      <c r="AM7" s="26">
        <v>121485830.98</v>
      </c>
      <c r="AN7" s="27">
        <f t="shared" si="5"/>
        <v>69.13789444354464</v>
      </c>
      <c r="AO7" s="26">
        <v>1844016</v>
      </c>
      <c r="AP7" s="26">
        <v>1531695.91</v>
      </c>
      <c r="AQ7" s="27">
        <f t="shared" si="6"/>
        <v>83.06304880217958</v>
      </c>
      <c r="AR7" s="26">
        <v>15234001</v>
      </c>
      <c r="AS7" s="26">
        <v>10682000</v>
      </c>
      <c r="AT7" s="27">
        <f t="shared" si="16"/>
        <v>70.1194650046301</v>
      </c>
      <c r="AU7" s="4">
        <v>49261</v>
      </c>
      <c r="AV7" s="4">
        <v>0</v>
      </c>
      <c r="AW7" s="5">
        <v>0</v>
      </c>
      <c r="AX7" s="26">
        <v>396361678</v>
      </c>
      <c r="AY7" s="26">
        <v>293452656.04</v>
      </c>
      <c r="AZ7" s="27">
        <f t="shared" si="17"/>
        <v>74.03658636241822</v>
      </c>
      <c r="BA7" s="26">
        <v>17805813</v>
      </c>
      <c r="BB7" s="26">
        <v>2772518</v>
      </c>
      <c r="BC7" s="27">
        <f t="shared" si="18"/>
        <v>15.570858797629741</v>
      </c>
      <c r="BD7" s="19"/>
      <c r="BE7" s="19"/>
      <c r="BF7" s="19" t="e">
        <f t="shared" si="19"/>
        <v>#DIV/0!</v>
      </c>
      <c r="BG7" s="27">
        <v>17400035</v>
      </c>
      <c r="BH7" s="27">
        <v>13890000</v>
      </c>
      <c r="BI7" s="27">
        <f t="shared" si="20"/>
        <v>79.82742563448866</v>
      </c>
      <c r="BJ7" s="5">
        <v>8189</v>
      </c>
      <c r="BK7" s="5">
        <v>0</v>
      </c>
      <c r="BL7" s="5">
        <f t="shared" si="21"/>
        <v>0</v>
      </c>
      <c r="BM7" s="5">
        <f t="shared" si="7"/>
        <v>1341030634.47</v>
      </c>
      <c r="BN7" s="5">
        <f t="shared" si="8"/>
        <v>962980758.8699999</v>
      </c>
      <c r="BO7" s="5">
        <f t="shared" si="9"/>
        <v>71.80900526188111</v>
      </c>
    </row>
    <row r="8" spans="1:67" ht="12.75">
      <c r="A8" s="3" t="s">
        <v>5</v>
      </c>
      <c r="B8" s="4">
        <v>3539800</v>
      </c>
      <c r="C8" s="4">
        <v>1887649.97</v>
      </c>
      <c r="D8" s="5">
        <f t="shared" si="0"/>
        <v>53.32645827447878</v>
      </c>
      <c r="E8" s="4">
        <v>70253943</v>
      </c>
      <c r="F8" s="4">
        <v>54015829</v>
      </c>
      <c r="G8" s="5">
        <f t="shared" si="10"/>
        <v>76.88654428976321</v>
      </c>
      <c r="H8" s="4">
        <v>1184701</v>
      </c>
      <c r="I8" s="4">
        <v>900000</v>
      </c>
      <c r="J8" s="5">
        <f t="shared" si="1"/>
        <v>75.96853552077697</v>
      </c>
      <c r="K8" s="4">
        <f>2443189+492714</f>
        <v>2935903</v>
      </c>
      <c r="L8" s="4">
        <v>2096907.38</v>
      </c>
      <c r="M8" s="5">
        <f t="shared" si="2"/>
        <v>71.42291077055339</v>
      </c>
      <c r="N8" s="5">
        <v>546630</v>
      </c>
      <c r="O8" s="5">
        <v>377740</v>
      </c>
      <c r="P8" s="5">
        <f t="shared" si="11"/>
        <v>69.10341547298904</v>
      </c>
      <c r="Q8" s="4">
        <v>119036879</v>
      </c>
      <c r="R8" s="4">
        <v>82377950</v>
      </c>
      <c r="S8" s="5">
        <f t="shared" si="12"/>
        <v>69.20372131060326</v>
      </c>
      <c r="T8" s="4">
        <v>350057642</v>
      </c>
      <c r="U8" s="4">
        <v>262543200</v>
      </c>
      <c r="V8" s="5">
        <f t="shared" si="13"/>
        <v>74.99999100148199</v>
      </c>
      <c r="W8" s="4">
        <v>1684658</v>
      </c>
      <c r="X8" s="4">
        <v>1263481</v>
      </c>
      <c r="Y8" s="5">
        <f t="shared" si="14"/>
        <v>74.99925800963756</v>
      </c>
      <c r="Z8" s="4">
        <v>992676</v>
      </c>
      <c r="AA8" s="4">
        <v>380000</v>
      </c>
      <c r="AB8" s="5">
        <f t="shared" si="3"/>
        <v>38.280365396161486</v>
      </c>
      <c r="AC8" s="5">
        <v>827134</v>
      </c>
      <c r="AD8" s="5">
        <v>0</v>
      </c>
      <c r="AE8" s="5">
        <f t="shared" si="15"/>
        <v>0</v>
      </c>
      <c r="AF8" s="4">
        <v>91314</v>
      </c>
      <c r="AG8" s="5">
        <v>0</v>
      </c>
      <c r="AH8" s="5">
        <f t="shared" si="4"/>
        <v>0</v>
      </c>
      <c r="AI8" s="27"/>
      <c r="AJ8" s="27"/>
      <c r="AK8" s="27">
        <v>0</v>
      </c>
      <c r="AL8" s="26">
        <v>130987961</v>
      </c>
      <c r="AM8" s="26">
        <v>100883770.5</v>
      </c>
      <c r="AN8" s="27">
        <f t="shared" si="5"/>
        <v>77.01758980735643</v>
      </c>
      <c r="AO8" s="26">
        <v>1904385</v>
      </c>
      <c r="AP8" s="26">
        <v>1450314.36</v>
      </c>
      <c r="AQ8" s="27">
        <f t="shared" si="6"/>
        <v>76.15657338195795</v>
      </c>
      <c r="AR8" s="26">
        <v>7881226</v>
      </c>
      <c r="AS8" s="26">
        <v>4707000</v>
      </c>
      <c r="AT8" s="27">
        <f t="shared" si="16"/>
        <v>59.724210421069</v>
      </c>
      <c r="AU8" s="4">
        <v>147784</v>
      </c>
      <c r="AV8" s="4">
        <v>75800</v>
      </c>
      <c r="AW8" s="5">
        <f aca="true" t="shared" si="22" ref="AW8:AW32">AV8/AU8*100</f>
        <v>51.291073458561144</v>
      </c>
      <c r="AX8" s="26">
        <v>229425953</v>
      </c>
      <c r="AY8" s="26">
        <v>190600921.86</v>
      </c>
      <c r="AZ8" s="27">
        <f t="shared" si="17"/>
        <v>83.07731508474981</v>
      </c>
      <c r="BA8" s="26">
        <v>15100761</v>
      </c>
      <c r="BB8" s="26">
        <v>3577368</v>
      </c>
      <c r="BC8" s="27">
        <f t="shared" si="18"/>
        <v>23.689984895463216</v>
      </c>
      <c r="BD8" s="19"/>
      <c r="BE8" s="19"/>
      <c r="BF8" s="19" t="e">
        <f t="shared" si="19"/>
        <v>#DIV/0!</v>
      </c>
      <c r="BG8" s="27">
        <v>17026354</v>
      </c>
      <c r="BH8" s="27">
        <v>12400000</v>
      </c>
      <c r="BI8" s="27">
        <f t="shared" si="20"/>
        <v>72.82827550748681</v>
      </c>
      <c r="BJ8" s="5">
        <v>5609</v>
      </c>
      <c r="BK8" s="5">
        <v>5609</v>
      </c>
      <c r="BL8" s="5">
        <f t="shared" si="21"/>
        <v>100</v>
      </c>
      <c r="BM8" s="5">
        <f t="shared" si="7"/>
        <v>953631313</v>
      </c>
      <c r="BN8" s="5">
        <f t="shared" si="8"/>
        <v>719543541.07</v>
      </c>
      <c r="BO8" s="5">
        <f t="shared" si="9"/>
        <v>75.45301116491338</v>
      </c>
    </row>
    <row r="9" spans="1:67" ht="12.75">
      <c r="A9" s="3" t="s">
        <v>6</v>
      </c>
      <c r="B9" s="4">
        <v>1185100</v>
      </c>
      <c r="C9" s="4">
        <v>586035.33</v>
      </c>
      <c r="D9" s="5">
        <f t="shared" si="0"/>
        <v>49.45028520799932</v>
      </c>
      <c r="E9" s="4">
        <v>34706531</v>
      </c>
      <c r="F9" s="4">
        <v>26409055</v>
      </c>
      <c r="G9" s="5">
        <f t="shared" si="10"/>
        <v>76.09246513285929</v>
      </c>
      <c r="H9" s="4">
        <v>486031</v>
      </c>
      <c r="I9" s="4">
        <v>360000</v>
      </c>
      <c r="J9" s="5">
        <f t="shared" si="1"/>
        <v>74.06934948593815</v>
      </c>
      <c r="K9" s="4">
        <v>554769</v>
      </c>
      <c r="L9" s="4">
        <v>459159.92</v>
      </c>
      <c r="M9" s="5">
        <f t="shared" si="2"/>
        <v>82.76596565417319</v>
      </c>
      <c r="N9" s="5">
        <v>177654.75</v>
      </c>
      <c r="O9" s="5">
        <v>171717.2</v>
      </c>
      <c r="P9" s="5">
        <f t="shared" si="11"/>
        <v>96.65781522869499</v>
      </c>
      <c r="Q9" s="4">
        <v>21290236</v>
      </c>
      <c r="R9" s="4">
        <v>15839321</v>
      </c>
      <c r="S9" s="5">
        <f t="shared" si="12"/>
        <v>74.39711330583654</v>
      </c>
      <c r="T9" s="4">
        <v>101780154</v>
      </c>
      <c r="U9" s="4">
        <v>76270061</v>
      </c>
      <c r="V9" s="5">
        <f t="shared" si="13"/>
        <v>74.93608331541726</v>
      </c>
      <c r="W9" s="4">
        <v>170692</v>
      </c>
      <c r="X9" s="4">
        <v>70308</v>
      </c>
      <c r="Y9" s="5">
        <f t="shared" si="14"/>
        <v>41.18997961240128</v>
      </c>
      <c r="Z9" s="4">
        <v>693764</v>
      </c>
      <c r="AA9" s="4">
        <v>292699.07</v>
      </c>
      <c r="AB9" s="5">
        <f t="shared" si="3"/>
        <v>42.19000553502344</v>
      </c>
      <c r="AC9" s="5">
        <v>212805</v>
      </c>
      <c r="AD9" s="5">
        <v>0</v>
      </c>
      <c r="AE9" s="5">
        <f t="shared" si="15"/>
        <v>0</v>
      </c>
      <c r="AF9" s="4">
        <v>54135</v>
      </c>
      <c r="AG9" s="5">
        <v>0</v>
      </c>
      <c r="AH9" s="5">
        <f t="shared" si="4"/>
        <v>0</v>
      </c>
      <c r="AI9" s="27">
        <v>15330007</v>
      </c>
      <c r="AJ9" s="27">
        <v>13030500</v>
      </c>
      <c r="AK9" s="27">
        <f>AJ9/AI9*100</f>
        <v>84.99996118723233</v>
      </c>
      <c r="AL9" s="26">
        <v>58819188</v>
      </c>
      <c r="AM9" s="26">
        <v>33482757.04</v>
      </c>
      <c r="AN9" s="27">
        <f t="shared" si="5"/>
        <v>56.92488825245259</v>
      </c>
      <c r="AO9" s="26">
        <v>2025738</v>
      </c>
      <c r="AP9" s="26">
        <v>593921.08</v>
      </c>
      <c r="AQ9" s="27">
        <f t="shared" si="6"/>
        <v>29.3187509934651</v>
      </c>
      <c r="AR9" s="26">
        <v>4247254</v>
      </c>
      <c r="AS9" s="26">
        <v>2450000</v>
      </c>
      <c r="AT9" s="27">
        <f t="shared" si="16"/>
        <v>57.68432968689887</v>
      </c>
      <c r="AU9" s="4">
        <v>34528</v>
      </c>
      <c r="AV9" s="4">
        <v>0</v>
      </c>
      <c r="AW9" s="5">
        <v>0</v>
      </c>
      <c r="AX9" s="26">
        <v>70529995</v>
      </c>
      <c r="AY9" s="26">
        <v>53894789.53</v>
      </c>
      <c r="AZ9" s="27">
        <f t="shared" si="17"/>
        <v>76.41399879583147</v>
      </c>
      <c r="BA9" s="26">
        <v>4122678</v>
      </c>
      <c r="BB9" s="26">
        <v>2149862</v>
      </c>
      <c r="BC9" s="27">
        <f t="shared" si="18"/>
        <v>52.14722081132701</v>
      </c>
      <c r="BD9" s="19"/>
      <c r="BE9" s="19"/>
      <c r="BF9" s="19" t="e">
        <f t="shared" si="19"/>
        <v>#DIV/0!</v>
      </c>
      <c r="BG9" s="27">
        <v>7803050</v>
      </c>
      <c r="BH9" s="27">
        <v>5925000</v>
      </c>
      <c r="BI9" s="27">
        <f t="shared" si="20"/>
        <v>75.93184716232754</v>
      </c>
      <c r="BJ9" s="5">
        <v>1566</v>
      </c>
      <c r="BK9" s="5">
        <v>1566</v>
      </c>
      <c r="BL9" s="5">
        <f t="shared" si="21"/>
        <v>100</v>
      </c>
      <c r="BM9" s="5">
        <f t="shared" si="7"/>
        <v>324225875.75</v>
      </c>
      <c r="BN9" s="5">
        <f t="shared" si="8"/>
        <v>231986752.17000002</v>
      </c>
      <c r="BO9" s="5">
        <f t="shared" si="9"/>
        <v>71.55096786564853</v>
      </c>
    </row>
    <row r="10" spans="1:67" ht="12.75">
      <c r="A10" s="3" t="s">
        <v>7</v>
      </c>
      <c r="B10" s="4">
        <v>995500</v>
      </c>
      <c r="C10" s="4">
        <v>537114.25</v>
      </c>
      <c r="D10" s="5">
        <f t="shared" si="0"/>
        <v>53.95421898543445</v>
      </c>
      <c r="E10" s="4">
        <v>24245105</v>
      </c>
      <c r="F10" s="4">
        <v>18485622</v>
      </c>
      <c r="G10" s="5">
        <f t="shared" si="10"/>
        <v>76.24475950918752</v>
      </c>
      <c r="H10" s="4">
        <v>668293</v>
      </c>
      <c r="I10" s="4">
        <v>516330</v>
      </c>
      <c r="J10" s="5">
        <f t="shared" si="1"/>
        <v>77.26102173747144</v>
      </c>
      <c r="K10" s="4">
        <f>443029+92145</f>
        <v>535174</v>
      </c>
      <c r="L10" s="4">
        <v>406939.38</v>
      </c>
      <c r="M10" s="5">
        <f t="shared" si="2"/>
        <v>76.03870516878622</v>
      </c>
      <c r="N10" s="5">
        <v>227762.5</v>
      </c>
      <c r="O10" s="5">
        <v>129492.6</v>
      </c>
      <c r="P10" s="5">
        <f t="shared" si="11"/>
        <v>56.85422314911366</v>
      </c>
      <c r="Q10" s="4">
        <v>11941511</v>
      </c>
      <c r="R10" s="4">
        <v>8370958.66</v>
      </c>
      <c r="S10" s="5">
        <f t="shared" si="12"/>
        <v>70.09966041985808</v>
      </c>
      <c r="T10" s="4">
        <v>88656625</v>
      </c>
      <c r="U10" s="4">
        <v>66492468</v>
      </c>
      <c r="V10" s="5">
        <f t="shared" si="13"/>
        <v>74.99999915403953</v>
      </c>
      <c r="W10" s="4">
        <v>467548</v>
      </c>
      <c r="X10" s="4">
        <v>330708</v>
      </c>
      <c r="Y10" s="5">
        <f t="shared" si="14"/>
        <v>70.73241677859812</v>
      </c>
      <c r="Z10" s="4">
        <v>306432</v>
      </c>
      <c r="AA10" s="4">
        <v>238908.01</v>
      </c>
      <c r="AB10" s="5">
        <f t="shared" si="3"/>
        <v>77.96444561925647</v>
      </c>
      <c r="AC10" s="5">
        <v>162614</v>
      </c>
      <c r="AD10" s="5">
        <v>0</v>
      </c>
      <c r="AE10" s="5">
        <f t="shared" si="15"/>
        <v>0</v>
      </c>
      <c r="AF10" s="4">
        <v>30888</v>
      </c>
      <c r="AG10" s="5">
        <v>0</v>
      </c>
      <c r="AH10" s="5">
        <f t="shared" si="4"/>
        <v>0</v>
      </c>
      <c r="AI10" s="27"/>
      <c r="AJ10" s="27"/>
      <c r="AK10" s="27">
        <v>0</v>
      </c>
      <c r="AL10" s="26">
        <v>33493297</v>
      </c>
      <c r="AM10" s="26">
        <v>22747628.3</v>
      </c>
      <c r="AN10" s="27">
        <f t="shared" si="5"/>
        <v>67.91695753332377</v>
      </c>
      <c r="AO10" s="26">
        <v>40152812</v>
      </c>
      <c r="AP10" s="26">
        <v>29558477.73</v>
      </c>
      <c r="AQ10" s="27">
        <f t="shared" si="6"/>
        <v>73.6149630815396</v>
      </c>
      <c r="AR10" s="26">
        <v>242753</v>
      </c>
      <c r="AS10" s="26">
        <v>185000</v>
      </c>
      <c r="AT10" s="27">
        <f t="shared" si="16"/>
        <v>76.20915086528282</v>
      </c>
      <c r="AU10" s="4">
        <v>98523</v>
      </c>
      <c r="AV10" s="4">
        <v>43023</v>
      </c>
      <c r="AW10" s="5">
        <f t="shared" si="22"/>
        <v>43.66797600560275</v>
      </c>
      <c r="AX10" s="26">
        <v>84845308</v>
      </c>
      <c r="AY10" s="26">
        <v>68673635.31</v>
      </c>
      <c r="AZ10" s="27">
        <f t="shared" si="17"/>
        <v>80.93981497480097</v>
      </c>
      <c r="BA10" s="26">
        <v>3136156</v>
      </c>
      <c r="BB10" s="26">
        <v>1541861</v>
      </c>
      <c r="BC10" s="27">
        <f t="shared" si="18"/>
        <v>49.16404030921932</v>
      </c>
      <c r="BD10" s="19"/>
      <c r="BE10" s="19"/>
      <c r="BF10" s="19" t="e">
        <f t="shared" si="19"/>
        <v>#DIV/0!</v>
      </c>
      <c r="BG10" s="27">
        <v>8177874</v>
      </c>
      <c r="BH10" s="27">
        <v>6730000</v>
      </c>
      <c r="BI10" s="27">
        <f t="shared" si="20"/>
        <v>82.29522734148263</v>
      </c>
      <c r="BJ10" s="5">
        <v>1566</v>
      </c>
      <c r="BK10" s="5">
        <v>0</v>
      </c>
      <c r="BL10" s="5">
        <f t="shared" si="21"/>
        <v>0</v>
      </c>
      <c r="BM10" s="5">
        <f t="shared" si="7"/>
        <v>298385741.5</v>
      </c>
      <c r="BN10" s="5">
        <f t="shared" si="8"/>
        <v>224988166.24</v>
      </c>
      <c r="BO10" s="5">
        <f t="shared" si="9"/>
        <v>75.40178197154236</v>
      </c>
    </row>
    <row r="11" spans="1:67" ht="12.75">
      <c r="A11" s="3" t="s">
        <v>8</v>
      </c>
      <c r="B11" s="4">
        <v>2955100</v>
      </c>
      <c r="C11" s="4">
        <v>1526567.94</v>
      </c>
      <c r="D11" s="5">
        <f t="shared" si="0"/>
        <v>51.658757402456764</v>
      </c>
      <c r="E11" s="4">
        <v>70697051</v>
      </c>
      <c r="F11" s="4">
        <v>53022789</v>
      </c>
      <c r="G11" s="5">
        <f t="shared" si="10"/>
        <v>75.00000106086462</v>
      </c>
      <c r="H11" s="4">
        <v>729047</v>
      </c>
      <c r="I11" s="4">
        <v>698000</v>
      </c>
      <c r="J11" s="5">
        <f t="shared" si="1"/>
        <v>95.74142682159038</v>
      </c>
      <c r="K11" s="4">
        <f>1660604+738250</f>
        <v>2398854</v>
      </c>
      <c r="L11" s="4">
        <f>1660604+326852</f>
        <v>1987456</v>
      </c>
      <c r="M11" s="5">
        <f t="shared" si="2"/>
        <v>82.85022765036972</v>
      </c>
      <c r="N11" s="5">
        <v>1366575</v>
      </c>
      <c r="O11" s="5">
        <v>786035.1</v>
      </c>
      <c r="P11" s="5">
        <f t="shared" si="11"/>
        <v>57.51862137094561</v>
      </c>
      <c r="Q11" s="4">
        <v>176400752</v>
      </c>
      <c r="R11" s="4">
        <v>132559574.04</v>
      </c>
      <c r="S11" s="5">
        <f t="shared" si="12"/>
        <v>75.14683046249145</v>
      </c>
      <c r="T11" s="4">
        <v>252566678</v>
      </c>
      <c r="U11" s="4">
        <v>191567289</v>
      </c>
      <c r="V11" s="5">
        <f t="shared" si="13"/>
        <v>75.84820393448734</v>
      </c>
      <c r="W11" s="4">
        <v>727297</v>
      </c>
      <c r="X11" s="4">
        <v>430311</v>
      </c>
      <c r="Y11" s="5">
        <f t="shared" si="14"/>
        <v>59.16578784183078</v>
      </c>
      <c r="Z11" s="4">
        <v>1745271</v>
      </c>
      <c r="AA11" s="4">
        <v>558434.61</v>
      </c>
      <c r="AB11" s="5">
        <f t="shared" si="3"/>
        <v>31.997014217276288</v>
      </c>
      <c r="AC11" s="5">
        <v>827134</v>
      </c>
      <c r="AD11" s="5">
        <v>0</v>
      </c>
      <c r="AE11" s="5">
        <f t="shared" si="15"/>
        <v>0</v>
      </c>
      <c r="AF11" s="4">
        <v>89046</v>
      </c>
      <c r="AG11" s="5">
        <v>0</v>
      </c>
      <c r="AH11" s="5">
        <f t="shared" si="4"/>
        <v>0</v>
      </c>
      <c r="AI11" s="27"/>
      <c r="AJ11" s="27"/>
      <c r="AK11" s="27">
        <v>0</v>
      </c>
      <c r="AL11" s="26">
        <v>137054644</v>
      </c>
      <c r="AM11" s="26">
        <v>112637904.14</v>
      </c>
      <c r="AN11" s="27">
        <f t="shared" si="5"/>
        <v>82.18466799271683</v>
      </c>
      <c r="AO11" s="26">
        <v>2734825</v>
      </c>
      <c r="AP11" s="26">
        <v>1515849.62</v>
      </c>
      <c r="AQ11" s="27">
        <f t="shared" si="6"/>
        <v>55.42766429296208</v>
      </c>
      <c r="AR11" s="26">
        <v>13887297</v>
      </c>
      <c r="AS11" s="26">
        <v>8840000</v>
      </c>
      <c r="AT11" s="27">
        <f t="shared" si="16"/>
        <v>63.655295915396636</v>
      </c>
      <c r="AU11" s="4">
        <v>49261</v>
      </c>
      <c r="AV11" s="4">
        <v>0</v>
      </c>
      <c r="AW11" s="5">
        <f t="shared" si="22"/>
        <v>0</v>
      </c>
      <c r="AX11" s="26">
        <v>280054477</v>
      </c>
      <c r="AY11" s="26">
        <v>229108992.68</v>
      </c>
      <c r="AZ11" s="27">
        <f t="shared" si="17"/>
        <v>81.80872347918223</v>
      </c>
      <c r="BA11" s="26">
        <v>15469918</v>
      </c>
      <c r="BB11" s="26">
        <v>1424720</v>
      </c>
      <c r="BC11" s="27">
        <f t="shared" si="18"/>
        <v>9.209615720005756</v>
      </c>
      <c r="BD11" s="19"/>
      <c r="BE11" s="19"/>
      <c r="BF11" s="19" t="e">
        <f t="shared" si="19"/>
        <v>#DIV/0!</v>
      </c>
      <c r="BG11" s="27">
        <v>18918610</v>
      </c>
      <c r="BH11" s="27">
        <v>13693586</v>
      </c>
      <c r="BI11" s="27">
        <f t="shared" si="20"/>
        <v>72.38156503041185</v>
      </c>
      <c r="BJ11" s="5">
        <v>5609</v>
      </c>
      <c r="BK11" s="5">
        <v>0</v>
      </c>
      <c r="BL11" s="5">
        <f t="shared" si="21"/>
        <v>0</v>
      </c>
      <c r="BM11" s="5">
        <f t="shared" si="7"/>
        <v>978677446</v>
      </c>
      <c r="BN11" s="5">
        <f t="shared" si="8"/>
        <v>750357509.1300001</v>
      </c>
      <c r="BO11" s="5">
        <f t="shared" si="9"/>
        <v>76.67056313567076</v>
      </c>
    </row>
    <row r="12" spans="1:67" ht="12.75">
      <c r="A12" s="6" t="s">
        <v>9</v>
      </c>
      <c r="B12" s="4">
        <v>505600</v>
      </c>
      <c r="C12" s="4">
        <v>365700</v>
      </c>
      <c r="D12" s="5">
        <f t="shared" si="0"/>
        <v>72.32990506329115</v>
      </c>
      <c r="E12" s="4">
        <v>23927061</v>
      </c>
      <c r="F12" s="4">
        <v>18289276</v>
      </c>
      <c r="G12" s="5">
        <f t="shared" si="10"/>
        <v>76.437620149002</v>
      </c>
      <c r="H12" s="4">
        <v>516408</v>
      </c>
      <c r="I12" s="4">
        <v>445000</v>
      </c>
      <c r="J12" s="5">
        <f t="shared" si="1"/>
        <v>86.17217393998544</v>
      </c>
      <c r="K12" s="4">
        <v>241384</v>
      </c>
      <c r="L12" s="4">
        <v>241384</v>
      </c>
      <c r="M12" s="5">
        <f>L12/K12*100</f>
        <v>100</v>
      </c>
      <c r="N12" s="5">
        <v>45552.5</v>
      </c>
      <c r="O12" s="5">
        <v>45552.5</v>
      </c>
      <c r="P12" s="5">
        <f t="shared" si="11"/>
        <v>100</v>
      </c>
      <c r="Q12" s="4">
        <v>10346011</v>
      </c>
      <c r="R12" s="4">
        <v>7645181.91</v>
      </c>
      <c r="S12" s="5">
        <f t="shared" si="12"/>
        <v>73.89497179154361</v>
      </c>
      <c r="T12" s="4">
        <v>60265869</v>
      </c>
      <c r="U12" s="4">
        <v>45050891.96</v>
      </c>
      <c r="V12" s="5">
        <f t="shared" si="13"/>
        <v>74.7535756266951</v>
      </c>
      <c r="W12" s="4">
        <v>371070</v>
      </c>
      <c r="X12" s="4">
        <v>203112</v>
      </c>
      <c r="Y12" s="5">
        <f t="shared" si="14"/>
        <v>54.736842105263165</v>
      </c>
      <c r="Z12" s="4">
        <v>147331</v>
      </c>
      <c r="AA12" s="4">
        <v>103759.73</v>
      </c>
      <c r="AB12" s="5">
        <f t="shared" si="3"/>
        <v>70.42627145678777</v>
      </c>
      <c r="AC12" s="5">
        <v>112423</v>
      </c>
      <c r="AD12" s="5">
        <v>0</v>
      </c>
      <c r="AE12" s="5">
        <f t="shared" si="15"/>
        <v>0</v>
      </c>
      <c r="AF12" s="4">
        <v>44874</v>
      </c>
      <c r="AG12" s="5">
        <v>0</v>
      </c>
      <c r="AH12" s="5">
        <f t="shared" si="4"/>
        <v>0</v>
      </c>
      <c r="AI12" s="27"/>
      <c r="AJ12" s="27"/>
      <c r="AK12" s="27">
        <v>0</v>
      </c>
      <c r="AL12" s="26">
        <v>36032967</v>
      </c>
      <c r="AM12" s="26">
        <v>21559227.41</v>
      </c>
      <c r="AN12" s="27">
        <f t="shared" si="5"/>
        <v>59.83195169579013</v>
      </c>
      <c r="AO12" s="26">
        <v>39658</v>
      </c>
      <c r="AP12" s="26">
        <v>32397.8</v>
      </c>
      <c r="AQ12" s="27">
        <f t="shared" si="6"/>
        <v>81.69297493570024</v>
      </c>
      <c r="AR12" s="26">
        <v>86416</v>
      </c>
      <c r="AS12" s="26">
        <v>36360</v>
      </c>
      <c r="AT12" s="27">
        <f t="shared" si="16"/>
        <v>42.07554156637659</v>
      </c>
      <c r="AU12" s="4">
        <v>98523</v>
      </c>
      <c r="AV12" s="4">
        <v>76000</v>
      </c>
      <c r="AW12" s="5">
        <f t="shared" si="22"/>
        <v>77.13934817250794</v>
      </c>
      <c r="AX12" s="26">
        <v>37275850</v>
      </c>
      <c r="AY12" s="26">
        <v>30263339.6</v>
      </c>
      <c r="AZ12" s="27">
        <f t="shared" si="17"/>
        <v>81.18752382574777</v>
      </c>
      <c r="BA12" s="26">
        <v>2292659</v>
      </c>
      <c r="BB12" s="26">
        <v>1229220</v>
      </c>
      <c r="BC12" s="27">
        <f t="shared" si="18"/>
        <v>53.61547443383425</v>
      </c>
      <c r="BD12" s="19"/>
      <c r="BE12" s="19"/>
      <c r="BF12" s="19" t="e">
        <f t="shared" si="19"/>
        <v>#DIV/0!</v>
      </c>
      <c r="BG12" s="27">
        <v>6183250</v>
      </c>
      <c r="BH12" s="27">
        <v>4600000</v>
      </c>
      <c r="BI12" s="27">
        <f t="shared" si="20"/>
        <v>74.39453361905147</v>
      </c>
      <c r="BJ12" s="5">
        <v>1566</v>
      </c>
      <c r="BK12" s="5">
        <v>0</v>
      </c>
      <c r="BL12" s="5">
        <f t="shared" si="21"/>
        <v>0</v>
      </c>
      <c r="BM12" s="5">
        <f t="shared" si="7"/>
        <v>178534472.5</v>
      </c>
      <c r="BN12" s="5">
        <f t="shared" si="8"/>
        <v>130186402.91</v>
      </c>
      <c r="BO12" s="5">
        <f>BN12/BM12*100</f>
        <v>72.91947660696172</v>
      </c>
    </row>
    <row r="13" spans="1:67" ht="12.75">
      <c r="A13" s="6" t="s">
        <v>28</v>
      </c>
      <c r="B13" s="4">
        <v>995500</v>
      </c>
      <c r="C13" s="4">
        <v>622825.15</v>
      </c>
      <c r="D13" s="5">
        <f t="shared" si="0"/>
        <v>62.5640532395781</v>
      </c>
      <c r="E13" s="4">
        <v>49230530</v>
      </c>
      <c r="F13" s="4">
        <v>36982448</v>
      </c>
      <c r="G13" s="5">
        <f t="shared" si="10"/>
        <v>75.12096254092735</v>
      </c>
      <c r="H13" s="4">
        <v>850555</v>
      </c>
      <c r="I13" s="4">
        <v>630000</v>
      </c>
      <c r="J13" s="5">
        <f t="shared" si="1"/>
        <v>74.0692841732751</v>
      </c>
      <c r="K13" s="4">
        <v>1560810</v>
      </c>
      <c r="L13" s="4">
        <v>1495413.78</v>
      </c>
      <c r="M13" s="5">
        <f>L13/K13*100</f>
        <v>95.81011013512214</v>
      </c>
      <c r="N13" s="5">
        <v>1072775.74</v>
      </c>
      <c r="O13" s="5">
        <v>592182.27</v>
      </c>
      <c r="P13" s="5">
        <f t="shared" si="11"/>
        <v>55.200937895929684</v>
      </c>
      <c r="Q13" s="4">
        <v>101582990</v>
      </c>
      <c r="R13" s="4">
        <v>74798737.81</v>
      </c>
      <c r="S13" s="5">
        <f t="shared" si="12"/>
        <v>73.63313268294229</v>
      </c>
      <c r="T13" s="4">
        <v>252662618</v>
      </c>
      <c r="U13" s="4">
        <v>191395045.27</v>
      </c>
      <c r="V13" s="5">
        <f t="shared" si="13"/>
        <v>75.75123173543624</v>
      </c>
      <c r="W13" s="4">
        <v>742140</v>
      </c>
      <c r="X13" s="4">
        <v>383901</v>
      </c>
      <c r="Y13" s="5">
        <f t="shared" si="14"/>
        <v>51.728919071873236</v>
      </c>
      <c r="Z13" s="4">
        <v>815051</v>
      </c>
      <c r="AA13" s="4">
        <v>502820.96</v>
      </c>
      <c r="AB13" s="5">
        <f t="shared" si="3"/>
        <v>61.69196283422755</v>
      </c>
      <c r="AC13" s="5">
        <v>614330</v>
      </c>
      <c r="AD13" s="5">
        <v>0</v>
      </c>
      <c r="AE13" s="5">
        <f t="shared" si="15"/>
        <v>0</v>
      </c>
      <c r="AF13" s="4">
        <v>70686</v>
      </c>
      <c r="AG13" s="5">
        <v>70686</v>
      </c>
      <c r="AH13" s="5">
        <f t="shared" si="4"/>
        <v>100</v>
      </c>
      <c r="AI13" s="27">
        <v>26964037</v>
      </c>
      <c r="AJ13" s="27">
        <v>22453808</v>
      </c>
      <c r="AK13" s="27">
        <f>AJ13/AI13*100</f>
        <v>83.27316862827328</v>
      </c>
      <c r="AL13" s="26">
        <v>127809746</v>
      </c>
      <c r="AM13" s="26">
        <v>95122406.94</v>
      </c>
      <c r="AN13" s="27">
        <f t="shared" si="5"/>
        <v>74.42500272240584</v>
      </c>
      <c r="AO13" s="26">
        <v>1457375</v>
      </c>
      <c r="AP13" s="26">
        <v>821957.94</v>
      </c>
      <c r="AQ13" s="27">
        <f t="shared" si="6"/>
        <v>56.39989295822969</v>
      </c>
      <c r="AR13" s="26">
        <v>6925690</v>
      </c>
      <c r="AS13" s="26">
        <v>5756000</v>
      </c>
      <c r="AT13" s="27">
        <f t="shared" si="16"/>
        <v>83.11085249267582</v>
      </c>
      <c r="AU13" s="4">
        <v>492612</v>
      </c>
      <c r="AV13" s="4">
        <v>397000</v>
      </c>
      <c r="AW13" s="5">
        <f t="shared" si="22"/>
        <v>80.59080980568886</v>
      </c>
      <c r="AX13" s="26">
        <v>146329271</v>
      </c>
      <c r="AY13" s="26">
        <v>119780972.89</v>
      </c>
      <c r="AZ13" s="27">
        <f t="shared" si="17"/>
        <v>81.85715138975851</v>
      </c>
      <c r="BA13" s="26">
        <v>11415495</v>
      </c>
      <c r="BB13" s="26">
        <v>5510610</v>
      </c>
      <c r="BC13" s="27">
        <f t="shared" si="18"/>
        <v>48.27307094436115</v>
      </c>
      <c r="BD13" s="19"/>
      <c r="BE13" s="19"/>
      <c r="BF13" s="19" t="e">
        <f t="shared" si="19"/>
        <v>#DIV/0!</v>
      </c>
      <c r="BG13" s="27">
        <v>13036822</v>
      </c>
      <c r="BH13" s="27">
        <v>10950000</v>
      </c>
      <c r="BI13" s="27">
        <f t="shared" si="20"/>
        <v>83.99286267772929</v>
      </c>
      <c r="BJ13" s="5">
        <v>6955</v>
      </c>
      <c r="BK13" s="5">
        <v>0</v>
      </c>
      <c r="BL13" s="5">
        <f t="shared" si="21"/>
        <v>0</v>
      </c>
      <c r="BM13" s="5">
        <f t="shared" si="7"/>
        <v>744635988.74</v>
      </c>
      <c r="BN13" s="5">
        <f t="shared" si="8"/>
        <v>568266816.01</v>
      </c>
      <c r="BO13" s="5">
        <f t="shared" si="9"/>
        <v>76.31471277282277</v>
      </c>
    </row>
    <row r="14" spans="1:67" ht="12.75">
      <c r="A14" s="3" t="s">
        <v>10</v>
      </c>
      <c r="B14" s="4">
        <v>2322900</v>
      </c>
      <c r="C14" s="4">
        <v>1222915.55</v>
      </c>
      <c r="D14" s="5">
        <f t="shared" si="0"/>
        <v>52.64606956821215</v>
      </c>
      <c r="E14" s="4">
        <v>50867982</v>
      </c>
      <c r="F14" s="4">
        <v>38535791</v>
      </c>
      <c r="G14" s="5">
        <f t="shared" si="10"/>
        <v>75.756476834485</v>
      </c>
      <c r="H14" s="4">
        <v>880932</v>
      </c>
      <c r="I14" s="4">
        <v>707000</v>
      </c>
      <c r="J14" s="5">
        <f t="shared" si="1"/>
        <v>80.25591078539547</v>
      </c>
      <c r="K14" s="4">
        <v>1913571</v>
      </c>
      <c r="L14" s="4">
        <v>1363680.98</v>
      </c>
      <c r="M14" s="5">
        <f>L14/K14*100</f>
        <v>71.26367299671661</v>
      </c>
      <c r="N14" s="5">
        <v>1822100</v>
      </c>
      <c r="O14" s="5">
        <v>1822100</v>
      </c>
      <c r="P14" s="5">
        <f t="shared" si="11"/>
        <v>100</v>
      </c>
      <c r="Q14" s="4">
        <v>85642652</v>
      </c>
      <c r="R14" s="4">
        <v>62356938.04</v>
      </c>
      <c r="S14" s="5">
        <f t="shared" si="12"/>
        <v>72.81061081574167</v>
      </c>
      <c r="T14" s="4">
        <v>228953511</v>
      </c>
      <c r="U14" s="4">
        <v>169484077.6</v>
      </c>
      <c r="V14" s="5">
        <f t="shared" si="13"/>
        <v>74.02554206735881</v>
      </c>
      <c r="W14" s="4">
        <v>623398</v>
      </c>
      <c r="X14" s="4">
        <v>432524</v>
      </c>
      <c r="Y14" s="5">
        <f t="shared" si="14"/>
        <v>69.38167911992018</v>
      </c>
      <c r="Z14" s="4">
        <v>1630467</v>
      </c>
      <c r="AA14" s="4">
        <v>597873.37</v>
      </c>
      <c r="AB14" s="5">
        <f t="shared" si="3"/>
        <v>36.6688421170131</v>
      </c>
      <c r="AC14" s="5">
        <v>564139</v>
      </c>
      <c r="AD14" s="5">
        <v>0</v>
      </c>
      <c r="AE14" s="5">
        <f t="shared" si="15"/>
        <v>0</v>
      </c>
      <c r="AF14" s="4">
        <v>74385</v>
      </c>
      <c r="AG14" s="5">
        <v>0</v>
      </c>
      <c r="AH14" s="5">
        <f t="shared" si="4"/>
        <v>0</v>
      </c>
      <c r="AI14" s="27">
        <v>18596834</v>
      </c>
      <c r="AJ14" s="27">
        <v>15497360</v>
      </c>
      <c r="AK14" s="27">
        <f>AJ14/AI14*100</f>
        <v>83.33332437123437</v>
      </c>
      <c r="AL14" s="26">
        <v>156876667</v>
      </c>
      <c r="AM14" s="26">
        <v>109393200.36</v>
      </c>
      <c r="AN14" s="27">
        <f t="shared" si="5"/>
        <v>69.73197636841685</v>
      </c>
      <c r="AO14" s="26">
        <v>11341253</v>
      </c>
      <c r="AP14" s="26">
        <v>5023417.22</v>
      </c>
      <c r="AQ14" s="27">
        <f t="shared" si="6"/>
        <v>44.29331767839056</v>
      </c>
      <c r="AR14" s="26">
        <v>29980208</v>
      </c>
      <c r="AS14" s="26">
        <v>21926000</v>
      </c>
      <c r="AT14" s="27">
        <f t="shared" si="16"/>
        <v>73.1349162087201</v>
      </c>
      <c r="AU14" s="4">
        <v>98523</v>
      </c>
      <c r="AV14" s="4">
        <v>0</v>
      </c>
      <c r="AW14" s="5">
        <v>0</v>
      </c>
      <c r="AX14" s="26">
        <v>200306718</v>
      </c>
      <c r="AY14" s="26">
        <v>159782534.23</v>
      </c>
      <c r="AZ14" s="27">
        <f t="shared" si="17"/>
        <v>79.76893427508507</v>
      </c>
      <c r="BA14" s="26">
        <v>10314330</v>
      </c>
      <c r="BB14" s="26">
        <v>1587020</v>
      </c>
      <c r="BC14" s="27">
        <f t="shared" si="18"/>
        <v>15.38655443446157</v>
      </c>
      <c r="BD14" s="19"/>
      <c r="BE14" s="19"/>
      <c r="BF14" s="19" t="e">
        <f t="shared" si="19"/>
        <v>#DIV/0!</v>
      </c>
      <c r="BG14" s="27">
        <v>13883132</v>
      </c>
      <c r="BH14" s="27">
        <v>11450000</v>
      </c>
      <c r="BI14" s="27">
        <f t="shared" si="20"/>
        <v>82.4741852198769</v>
      </c>
      <c r="BJ14" s="5">
        <v>3925</v>
      </c>
      <c r="BK14" s="5">
        <v>0</v>
      </c>
      <c r="BL14" s="5">
        <f t="shared" si="21"/>
        <v>0</v>
      </c>
      <c r="BM14" s="5">
        <f t="shared" si="7"/>
        <v>816697627</v>
      </c>
      <c r="BN14" s="5">
        <f t="shared" si="8"/>
        <v>601182432.35</v>
      </c>
      <c r="BO14" s="5">
        <f t="shared" si="9"/>
        <v>73.61138473713234</v>
      </c>
    </row>
    <row r="15" spans="1:67" ht="12.75">
      <c r="A15" s="3" t="s">
        <v>11</v>
      </c>
      <c r="B15" s="4">
        <v>774300</v>
      </c>
      <c r="C15" s="4">
        <v>327653</v>
      </c>
      <c r="D15" s="5">
        <f t="shared" si="0"/>
        <v>42.316027379568645</v>
      </c>
      <c r="E15" s="4">
        <v>29765652</v>
      </c>
      <c r="F15" s="4">
        <v>22454324</v>
      </c>
      <c r="G15" s="5">
        <f t="shared" si="10"/>
        <v>75.43703057470402</v>
      </c>
      <c r="H15" s="4">
        <v>577162</v>
      </c>
      <c r="I15" s="4">
        <v>540000</v>
      </c>
      <c r="J15" s="5">
        <f t="shared" si="1"/>
        <v>93.56125316635537</v>
      </c>
      <c r="K15" s="4">
        <f>396374+140008</f>
        <v>536382</v>
      </c>
      <c r="L15" s="4">
        <f>382573.86+26101</f>
        <v>408674.86</v>
      </c>
      <c r="M15" s="5">
        <f>L15/K15*100</f>
        <v>76.19100939255978</v>
      </c>
      <c r="N15" s="5">
        <v>91105</v>
      </c>
      <c r="O15" s="5">
        <v>90705</v>
      </c>
      <c r="P15" s="5">
        <f t="shared" si="11"/>
        <v>99.560946161023</v>
      </c>
      <c r="Q15" s="4">
        <v>11626198</v>
      </c>
      <c r="R15" s="4">
        <v>8719648.34</v>
      </c>
      <c r="S15" s="5">
        <f t="shared" si="12"/>
        <v>74.99999862379774</v>
      </c>
      <c r="T15" s="4">
        <v>76438249</v>
      </c>
      <c r="U15" s="4">
        <v>57328586.44</v>
      </c>
      <c r="V15" s="5">
        <f t="shared" si="13"/>
        <v>74.9998687698877</v>
      </c>
      <c r="W15" s="4">
        <v>348806</v>
      </c>
      <c r="X15" s="4">
        <v>142569</v>
      </c>
      <c r="Y15" s="5">
        <f t="shared" si="14"/>
        <v>40.873436810146615</v>
      </c>
      <c r="Z15" s="4">
        <v>134141</v>
      </c>
      <c r="AA15" s="4">
        <v>59958.99</v>
      </c>
      <c r="AB15" s="5">
        <f t="shared" si="3"/>
        <v>44.69848144862495</v>
      </c>
      <c r="AC15" s="5">
        <v>162614</v>
      </c>
      <c r="AD15" s="5">
        <v>0</v>
      </c>
      <c r="AE15" s="5">
        <f t="shared" si="15"/>
        <v>0</v>
      </c>
      <c r="AF15" s="4">
        <v>8856</v>
      </c>
      <c r="AG15" s="5">
        <v>8856</v>
      </c>
      <c r="AH15" s="5">
        <f t="shared" si="4"/>
        <v>100</v>
      </c>
      <c r="AI15" s="27"/>
      <c r="AJ15" s="27"/>
      <c r="AK15" s="27">
        <v>0</v>
      </c>
      <c r="AL15" s="26">
        <v>32582138</v>
      </c>
      <c r="AM15" s="26">
        <v>22420483.64</v>
      </c>
      <c r="AN15" s="27">
        <f t="shared" si="5"/>
        <v>68.8121928646917</v>
      </c>
      <c r="AO15" s="26">
        <v>23357807</v>
      </c>
      <c r="AP15" s="26">
        <v>16636841.47</v>
      </c>
      <c r="AQ15" s="27">
        <f t="shared" si="6"/>
        <v>71.22604219651272</v>
      </c>
      <c r="AR15" s="26">
        <v>1510333</v>
      </c>
      <c r="AS15" s="26">
        <v>880900</v>
      </c>
      <c r="AT15" s="27">
        <f t="shared" si="16"/>
        <v>58.32488596885588</v>
      </c>
      <c r="AU15" s="4">
        <v>394089</v>
      </c>
      <c r="AV15" s="4">
        <v>172000</v>
      </c>
      <c r="AW15" s="5">
        <f t="shared" si="22"/>
        <v>43.64496344734311</v>
      </c>
      <c r="AX15" s="26">
        <v>41996662</v>
      </c>
      <c r="AY15" s="26">
        <v>30855733.3</v>
      </c>
      <c r="AZ15" s="27">
        <f t="shared" si="17"/>
        <v>73.47187093107543</v>
      </c>
      <c r="BA15" s="26">
        <v>2404149</v>
      </c>
      <c r="BB15" s="26">
        <v>1338050</v>
      </c>
      <c r="BC15" s="27">
        <f t="shared" si="18"/>
        <v>55.655868251094255</v>
      </c>
      <c r="BD15" s="19"/>
      <c r="BE15" s="19"/>
      <c r="BF15" s="19" t="e">
        <f t="shared" si="19"/>
        <v>#DIV/0!</v>
      </c>
      <c r="BG15" s="27">
        <v>7263116</v>
      </c>
      <c r="BH15" s="27">
        <v>5236000</v>
      </c>
      <c r="BI15" s="27">
        <f t="shared" si="20"/>
        <v>72.0902708975046</v>
      </c>
      <c r="BJ15" s="5">
        <v>1345</v>
      </c>
      <c r="BK15" s="5">
        <v>0</v>
      </c>
      <c r="BL15" s="5">
        <f t="shared" si="21"/>
        <v>0</v>
      </c>
      <c r="BM15" s="5">
        <f t="shared" si="7"/>
        <v>229973104</v>
      </c>
      <c r="BN15" s="5">
        <f t="shared" si="8"/>
        <v>167620984.04</v>
      </c>
      <c r="BO15" s="5">
        <f t="shared" si="9"/>
        <v>72.88721208024396</v>
      </c>
    </row>
    <row r="16" spans="1:67" ht="25.5">
      <c r="A16" s="6" t="s">
        <v>29</v>
      </c>
      <c r="B16" s="4">
        <v>505600</v>
      </c>
      <c r="C16" s="4">
        <v>281414.79</v>
      </c>
      <c r="D16" s="5">
        <f t="shared" si="0"/>
        <v>55.65957080696202</v>
      </c>
      <c r="E16" s="4">
        <v>40963780</v>
      </c>
      <c r="F16" s="4">
        <v>30722832</v>
      </c>
      <c r="G16" s="5">
        <f t="shared" si="10"/>
        <v>74.99999267645711</v>
      </c>
      <c r="H16" s="4">
        <v>911309</v>
      </c>
      <c r="I16" s="4">
        <v>675000</v>
      </c>
      <c r="J16" s="5">
        <f t="shared" si="1"/>
        <v>74.06927836771062</v>
      </c>
      <c r="K16" s="4">
        <v>1747073</v>
      </c>
      <c r="L16" s="4">
        <v>1418449.42</v>
      </c>
      <c r="M16" s="5">
        <f>L16/K16*100</f>
        <v>81.19004872721402</v>
      </c>
      <c r="N16" s="5">
        <v>318867.5</v>
      </c>
      <c r="O16" s="5">
        <v>0</v>
      </c>
      <c r="P16" s="5">
        <f t="shared" si="11"/>
        <v>0</v>
      </c>
      <c r="Q16" s="4">
        <v>109309433</v>
      </c>
      <c r="R16" s="4">
        <v>82124462</v>
      </c>
      <c r="S16" s="5">
        <f t="shared" si="12"/>
        <v>75.13026071592559</v>
      </c>
      <c r="T16" s="4">
        <v>255365466</v>
      </c>
      <c r="U16" s="4">
        <v>191449407.73</v>
      </c>
      <c r="V16" s="5">
        <f t="shared" si="13"/>
        <v>74.97075102942854</v>
      </c>
      <c r="W16" s="4">
        <v>682769</v>
      </c>
      <c r="X16" s="4">
        <v>455309</v>
      </c>
      <c r="Y16" s="5">
        <f t="shared" si="14"/>
        <v>66.68565796045222</v>
      </c>
      <c r="Z16" s="4">
        <v>2806689</v>
      </c>
      <c r="AA16" s="4">
        <v>1182000</v>
      </c>
      <c r="AB16" s="5">
        <f t="shared" si="3"/>
        <v>42.11367914293319</v>
      </c>
      <c r="AC16" s="5">
        <v>664521</v>
      </c>
      <c r="AD16" s="5">
        <v>0</v>
      </c>
      <c r="AE16" s="5">
        <f t="shared" si="15"/>
        <v>0</v>
      </c>
      <c r="AF16" s="4">
        <v>36801</v>
      </c>
      <c r="AG16" s="5">
        <v>36801</v>
      </c>
      <c r="AH16" s="5">
        <f t="shared" si="4"/>
        <v>100</v>
      </c>
      <c r="AI16" s="27">
        <v>20923441</v>
      </c>
      <c r="AJ16" s="27">
        <v>17382785.7</v>
      </c>
      <c r="AK16" s="27">
        <f>AJ16/AI16*100</f>
        <v>83.07804485887384</v>
      </c>
      <c r="AL16" s="26">
        <v>153128084</v>
      </c>
      <c r="AM16" s="26">
        <v>90630231.36</v>
      </c>
      <c r="AN16" s="27">
        <f t="shared" si="5"/>
        <v>59.185897839615095</v>
      </c>
      <c r="AO16" s="26">
        <v>191384348</v>
      </c>
      <c r="AP16" s="26">
        <v>143087157.46</v>
      </c>
      <c r="AQ16" s="27">
        <f t="shared" si="6"/>
        <v>74.76429444481009</v>
      </c>
      <c r="AR16" s="26">
        <v>31206418</v>
      </c>
      <c r="AS16" s="26">
        <v>15785000</v>
      </c>
      <c r="AT16" s="27">
        <f t="shared" si="16"/>
        <v>50.5825436293265</v>
      </c>
      <c r="AU16" s="4">
        <v>49261</v>
      </c>
      <c r="AV16" s="4">
        <v>0</v>
      </c>
      <c r="AW16" s="5">
        <v>0</v>
      </c>
      <c r="AX16" s="26">
        <v>246512495</v>
      </c>
      <c r="AY16" s="26">
        <v>181436728.82</v>
      </c>
      <c r="AZ16" s="27">
        <f t="shared" si="17"/>
        <v>73.60143299024254</v>
      </c>
      <c r="BA16" s="26">
        <v>11784652</v>
      </c>
      <c r="BB16" s="26">
        <v>1708652</v>
      </c>
      <c r="BC16" s="27">
        <f t="shared" si="18"/>
        <v>14.498960172943587</v>
      </c>
      <c r="BD16" s="19"/>
      <c r="BE16" s="19"/>
      <c r="BF16" s="19" t="e">
        <f t="shared" si="19"/>
        <v>#DIV/0!</v>
      </c>
      <c r="BG16" s="27">
        <v>20429593</v>
      </c>
      <c r="BH16" s="27">
        <v>14290000</v>
      </c>
      <c r="BI16" s="27">
        <f t="shared" si="20"/>
        <v>69.94755108435102</v>
      </c>
      <c r="BJ16" s="5">
        <v>4934</v>
      </c>
      <c r="BK16" s="5">
        <v>0</v>
      </c>
      <c r="BL16" s="5">
        <f t="shared" si="21"/>
        <v>0</v>
      </c>
      <c r="BM16" s="5">
        <f t="shared" si="7"/>
        <v>1088735534.5</v>
      </c>
      <c r="BN16" s="5">
        <f t="shared" si="8"/>
        <v>772666231.28</v>
      </c>
      <c r="BO16" s="5">
        <f>BN16/BM16*100</f>
        <v>70.96913867469621</v>
      </c>
    </row>
    <row r="17" spans="1:67" ht="12.75">
      <c r="A17" s="3" t="s">
        <v>12</v>
      </c>
      <c r="B17" s="4">
        <v>2401800</v>
      </c>
      <c r="C17" s="4">
        <v>1016562.31</v>
      </c>
      <c r="D17" s="5">
        <f t="shared" si="0"/>
        <v>42.32501915230244</v>
      </c>
      <c r="E17" s="4">
        <v>82923310</v>
      </c>
      <c r="F17" s="4">
        <v>62536879</v>
      </c>
      <c r="G17" s="5">
        <f t="shared" si="10"/>
        <v>75.41531928718234</v>
      </c>
      <c r="H17" s="4">
        <v>1549225</v>
      </c>
      <c r="I17" s="4">
        <v>1170000</v>
      </c>
      <c r="J17" s="5">
        <f t="shared" si="1"/>
        <v>75.52163178363375</v>
      </c>
      <c r="K17" s="4">
        <f>2871751+220000</f>
        <v>3091751</v>
      </c>
      <c r="L17" s="4">
        <v>1869359.88</v>
      </c>
      <c r="M17" s="5">
        <f aca="true" t="shared" si="23" ref="M17:M28">L17/K17*100</f>
        <v>60.46282122978208</v>
      </c>
      <c r="N17" s="5">
        <v>318867.5</v>
      </c>
      <c r="O17" s="5">
        <v>316950.57</v>
      </c>
      <c r="P17" s="5">
        <f t="shared" si="11"/>
        <v>99.39883180317844</v>
      </c>
      <c r="Q17" s="4">
        <v>225726016</v>
      </c>
      <c r="R17" s="4">
        <v>169154878.32</v>
      </c>
      <c r="S17" s="5">
        <f t="shared" si="12"/>
        <v>74.9381401920459</v>
      </c>
      <c r="T17" s="4">
        <v>382907987</v>
      </c>
      <c r="U17" s="4">
        <v>290117523.77</v>
      </c>
      <c r="V17" s="5">
        <f t="shared" si="13"/>
        <v>75.7669031777078</v>
      </c>
      <c r="W17" s="4">
        <v>1283902</v>
      </c>
      <c r="X17" s="4">
        <v>919863</v>
      </c>
      <c r="Y17" s="5">
        <f t="shared" si="14"/>
        <v>71.64588886067628</v>
      </c>
      <c r="Z17" s="4">
        <v>3030479</v>
      </c>
      <c r="AA17" s="4">
        <v>780341</v>
      </c>
      <c r="AB17" s="5">
        <f t="shared" si="3"/>
        <v>25.749757711569686</v>
      </c>
      <c r="AC17" s="5">
        <v>903432</v>
      </c>
      <c r="AD17" s="5">
        <v>0</v>
      </c>
      <c r="AE17" s="5">
        <f t="shared" si="15"/>
        <v>0</v>
      </c>
      <c r="AF17" s="4">
        <v>84240</v>
      </c>
      <c r="AG17" s="5">
        <v>0</v>
      </c>
      <c r="AH17" s="5">
        <f t="shared" si="4"/>
        <v>0</v>
      </c>
      <c r="AI17" s="27"/>
      <c r="AJ17" s="27"/>
      <c r="AK17" s="27">
        <v>0</v>
      </c>
      <c r="AL17" s="26">
        <v>159480011</v>
      </c>
      <c r="AM17" s="26">
        <v>126794853.62</v>
      </c>
      <c r="AN17" s="27">
        <f t="shared" si="5"/>
        <v>79.50516984852729</v>
      </c>
      <c r="AO17" s="26">
        <v>936000</v>
      </c>
      <c r="AP17" s="26">
        <v>726988.23</v>
      </c>
      <c r="AQ17" s="27">
        <f t="shared" si="6"/>
        <v>77.6696826923077</v>
      </c>
      <c r="AR17" s="26">
        <v>10637034</v>
      </c>
      <c r="AS17" s="26">
        <v>8953000</v>
      </c>
      <c r="AT17" s="27">
        <f t="shared" si="16"/>
        <v>84.16819951877564</v>
      </c>
      <c r="AU17" s="4">
        <v>49261</v>
      </c>
      <c r="AV17" s="4">
        <v>0</v>
      </c>
      <c r="AW17" s="5">
        <v>0</v>
      </c>
      <c r="AX17" s="26">
        <v>427584820</v>
      </c>
      <c r="AY17" s="26">
        <v>313117518.67</v>
      </c>
      <c r="AZ17" s="27">
        <f t="shared" si="17"/>
        <v>73.22933463119668</v>
      </c>
      <c r="BA17" s="26">
        <v>14362447</v>
      </c>
      <c r="BB17" s="26">
        <v>3925217</v>
      </c>
      <c r="BC17" s="27">
        <f t="shared" si="18"/>
        <v>27.32972313144132</v>
      </c>
      <c r="BD17" s="19"/>
      <c r="BE17" s="19"/>
      <c r="BF17" s="19" t="e">
        <f t="shared" si="19"/>
        <v>#DIV/0!</v>
      </c>
      <c r="BG17" s="27">
        <v>17726835</v>
      </c>
      <c r="BH17" s="27">
        <v>13750000</v>
      </c>
      <c r="BI17" s="27">
        <f t="shared" si="20"/>
        <v>77.56601784808174</v>
      </c>
      <c r="BJ17" s="5">
        <v>2016</v>
      </c>
      <c r="BK17" s="5">
        <v>0</v>
      </c>
      <c r="BL17" s="5">
        <f t="shared" si="21"/>
        <v>0</v>
      </c>
      <c r="BM17" s="5">
        <f t="shared" si="7"/>
        <v>1334999433.5</v>
      </c>
      <c r="BN17" s="5">
        <f t="shared" si="8"/>
        <v>995149935.3700001</v>
      </c>
      <c r="BO17" s="5">
        <f t="shared" si="9"/>
        <v>74.54309795180899</v>
      </c>
    </row>
    <row r="18" spans="1:67" ht="12.75">
      <c r="A18" s="3" t="s">
        <v>13</v>
      </c>
      <c r="B18" s="4">
        <v>568800</v>
      </c>
      <c r="C18" s="4">
        <v>107211.37</v>
      </c>
      <c r="D18" s="5">
        <f t="shared" si="0"/>
        <v>18.848693741209562</v>
      </c>
      <c r="E18" s="4">
        <v>23560151</v>
      </c>
      <c r="F18" s="4">
        <v>17670114</v>
      </c>
      <c r="G18" s="5">
        <f t="shared" si="10"/>
        <v>75.00000318334122</v>
      </c>
      <c r="H18" s="4">
        <v>637916</v>
      </c>
      <c r="I18" s="4">
        <v>477000</v>
      </c>
      <c r="J18" s="5">
        <f t="shared" si="1"/>
        <v>74.77473523159789</v>
      </c>
      <c r="K18" s="4">
        <f>515878+157909</f>
        <v>673787</v>
      </c>
      <c r="L18" s="4">
        <v>446245.95</v>
      </c>
      <c r="M18" s="5">
        <f t="shared" si="23"/>
        <v>66.22952802591917</v>
      </c>
      <c r="N18" s="5">
        <v>136657.5</v>
      </c>
      <c r="O18" s="5">
        <v>10019.88</v>
      </c>
      <c r="P18" s="5">
        <f t="shared" si="11"/>
        <v>7.3321113001481795</v>
      </c>
      <c r="Q18" s="4">
        <v>28365708</v>
      </c>
      <c r="R18" s="4">
        <v>21274285.91</v>
      </c>
      <c r="S18" s="5">
        <f t="shared" si="12"/>
        <v>75.00001730963317</v>
      </c>
      <c r="T18" s="4">
        <v>107610437</v>
      </c>
      <c r="U18" s="4">
        <v>80701446</v>
      </c>
      <c r="V18" s="5">
        <f t="shared" si="13"/>
        <v>74.99406958081585</v>
      </c>
      <c r="W18" s="4">
        <v>430441</v>
      </c>
      <c r="X18" s="4">
        <v>310980</v>
      </c>
      <c r="Y18" s="5">
        <f t="shared" si="14"/>
        <v>72.24683522248114</v>
      </c>
      <c r="Z18" s="4">
        <v>382839</v>
      </c>
      <c r="AA18" s="4">
        <v>82114.89</v>
      </c>
      <c r="AB18" s="5">
        <f t="shared" si="3"/>
        <v>21.44893545328454</v>
      </c>
      <c r="AC18" s="5">
        <v>162614</v>
      </c>
      <c r="AD18" s="5">
        <v>0</v>
      </c>
      <c r="AE18" s="5">
        <f t="shared" si="15"/>
        <v>0</v>
      </c>
      <c r="AF18" s="4">
        <v>54594</v>
      </c>
      <c r="AG18" s="5">
        <v>0</v>
      </c>
      <c r="AH18" s="5">
        <f t="shared" si="4"/>
        <v>0</v>
      </c>
      <c r="AI18" s="27"/>
      <c r="AJ18" s="27"/>
      <c r="AK18" s="27">
        <v>0</v>
      </c>
      <c r="AL18" s="26">
        <v>35642455</v>
      </c>
      <c r="AM18" s="26">
        <v>26261235.91</v>
      </c>
      <c r="AN18" s="27">
        <f t="shared" si="5"/>
        <v>73.67964947981277</v>
      </c>
      <c r="AO18" s="26">
        <v>62044</v>
      </c>
      <c r="AP18" s="26">
        <v>46022.03</v>
      </c>
      <c r="AQ18" s="27">
        <f t="shared" si="6"/>
        <v>74.17643930114113</v>
      </c>
      <c r="AR18" s="26">
        <v>1622804</v>
      </c>
      <c r="AS18" s="26">
        <v>995500</v>
      </c>
      <c r="AT18" s="27">
        <f t="shared" si="16"/>
        <v>61.344438391820574</v>
      </c>
      <c r="AU18" s="4">
        <v>49261</v>
      </c>
      <c r="AV18" s="4">
        <v>0</v>
      </c>
      <c r="AW18" s="5">
        <v>0</v>
      </c>
      <c r="AX18" s="26">
        <v>67501686</v>
      </c>
      <c r="AY18" s="26">
        <v>48162455.6</v>
      </c>
      <c r="AZ18" s="27">
        <f t="shared" si="17"/>
        <v>71.35000390953198</v>
      </c>
      <c r="BA18" s="26">
        <v>3877624</v>
      </c>
      <c r="BB18" s="26">
        <v>2118158</v>
      </c>
      <c r="BC18" s="27">
        <f t="shared" si="18"/>
        <v>54.62515189714113</v>
      </c>
      <c r="BD18" s="19"/>
      <c r="BE18" s="19"/>
      <c r="BF18" s="19" t="e">
        <f t="shared" si="19"/>
        <v>#DIV/0!</v>
      </c>
      <c r="BG18" s="27">
        <v>6723183</v>
      </c>
      <c r="BH18" s="27">
        <v>4760000</v>
      </c>
      <c r="BI18" s="27">
        <f t="shared" si="20"/>
        <v>70.7997982503228</v>
      </c>
      <c r="BJ18" s="5">
        <v>1679</v>
      </c>
      <c r="BK18" s="5">
        <v>0</v>
      </c>
      <c r="BL18" s="5">
        <f t="shared" si="21"/>
        <v>0</v>
      </c>
      <c r="BM18" s="5">
        <f t="shared" si="7"/>
        <v>278064680.5</v>
      </c>
      <c r="BN18" s="5">
        <f t="shared" si="8"/>
        <v>203422789.54</v>
      </c>
      <c r="BO18" s="5">
        <f t="shared" si="9"/>
        <v>73.15664440885364</v>
      </c>
    </row>
    <row r="19" spans="1:67" ht="12.75">
      <c r="A19" s="3" t="s">
        <v>14</v>
      </c>
      <c r="B19" s="4">
        <v>1137800</v>
      </c>
      <c r="C19" s="4">
        <v>717501.06</v>
      </c>
      <c r="D19" s="5">
        <f t="shared" si="0"/>
        <v>63.06038495341888</v>
      </c>
      <c r="E19" s="4">
        <v>32881769</v>
      </c>
      <c r="F19" s="4">
        <v>24661323</v>
      </c>
      <c r="G19" s="5">
        <f t="shared" si="10"/>
        <v>74.99998859550409</v>
      </c>
      <c r="H19" s="4">
        <v>789801</v>
      </c>
      <c r="I19" s="4">
        <v>585000</v>
      </c>
      <c r="J19" s="5">
        <f t="shared" si="1"/>
        <v>74.06929087200447</v>
      </c>
      <c r="K19" s="4">
        <v>474873</v>
      </c>
      <c r="L19" s="4">
        <v>406449.23</v>
      </c>
      <c r="M19" s="5">
        <f t="shared" si="23"/>
        <v>85.59114331621296</v>
      </c>
      <c r="N19" s="5">
        <v>91105</v>
      </c>
      <c r="O19" s="5">
        <v>86858.92</v>
      </c>
      <c r="P19" s="5">
        <f t="shared" si="11"/>
        <v>95.3393556884913</v>
      </c>
      <c r="Q19" s="4">
        <v>12451242</v>
      </c>
      <c r="R19" s="4">
        <v>9367360</v>
      </c>
      <c r="S19" s="5">
        <f t="shared" si="12"/>
        <v>75.2323342522778</v>
      </c>
      <c r="T19" s="4">
        <v>78592385</v>
      </c>
      <c r="U19" s="4">
        <v>59097980</v>
      </c>
      <c r="V19" s="5">
        <f t="shared" si="13"/>
        <v>75.19555488741054</v>
      </c>
      <c r="W19" s="4">
        <v>326542</v>
      </c>
      <c r="X19" s="4">
        <v>193347</v>
      </c>
      <c r="Y19" s="5">
        <f t="shared" si="14"/>
        <v>59.210453785424235</v>
      </c>
      <c r="Z19" s="4">
        <v>316970</v>
      </c>
      <c r="AA19" s="4">
        <v>74949.59</v>
      </c>
      <c r="AB19" s="5">
        <f t="shared" si="3"/>
        <v>23.645641543363723</v>
      </c>
      <c r="AC19" s="5">
        <v>162614</v>
      </c>
      <c r="AD19" s="5">
        <v>0</v>
      </c>
      <c r="AE19" s="5">
        <f t="shared" si="15"/>
        <v>0</v>
      </c>
      <c r="AF19" s="4">
        <v>34614</v>
      </c>
      <c r="AG19" s="5">
        <v>0</v>
      </c>
      <c r="AH19" s="5">
        <f t="shared" si="4"/>
        <v>0</v>
      </c>
      <c r="AI19" s="27"/>
      <c r="AJ19" s="27"/>
      <c r="AK19" s="27">
        <v>0</v>
      </c>
      <c r="AL19" s="26">
        <v>35204112</v>
      </c>
      <c r="AM19" s="26">
        <v>24048691.77</v>
      </c>
      <c r="AN19" s="27">
        <f t="shared" si="5"/>
        <v>68.31216697072206</v>
      </c>
      <c r="AO19" s="26">
        <v>589009</v>
      </c>
      <c r="AP19" s="26">
        <v>174626.97</v>
      </c>
      <c r="AQ19" s="27">
        <f t="shared" si="6"/>
        <v>29.647589425628475</v>
      </c>
      <c r="AR19" s="26">
        <v>1014784</v>
      </c>
      <c r="AS19" s="26">
        <v>766000</v>
      </c>
      <c r="AT19" s="27">
        <f t="shared" si="16"/>
        <v>75.48404389505549</v>
      </c>
      <c r="AU19" s="4">
        <v>166540</v>
      </c>
      <c r="AV19" s="4">
        <v>98523</v>
      </c>
      <c r="AW19" s="5">
        <f t="shared" si="22"/>
        <v>59.15876065810015</v>
      </c>
      <c r="AX19" s="26">
        <v>75347884</v>
      </c>
      <c r="AY19" s="26">
        <v>58027335.33</v>
      </c>
      <c r="AZ19" s="27">
        <f t="shared" si="17"/>
        <v>77.0125612684757</v>
      </c>
      <c r="BA19" s="26">
        <v>3508467</v>
      </c>
      <c r="BB19" s="26">
        <v>1467131</v>
      </c>
      <c r="BC19" s="27">
        <f t="shared" si="18"/>
        <v>41.81686759487833</v>
      </c>
      <c r="BD19" s="19"/>
      <c r="BE19" s="19"/>
      <c r="BF19" s="19" t="e">
        <f t="shared" si="19"/>
        <v>#DIV/0!</v>
      </c>
      <c r="BG19" s="27">
        <v>7369116</v>
      </c>
      <c r="BH19" s="27">
        <v>6348237</v>
      </c>
      <c r="BI19" s="27">
        <f t="shared" si="20"/>
        <v>86.14652015248505</v>
      </c>
      <c r="BJ19" s="5">
        <v>1679</v>
      </c>
      <c r="BK19" s="5">
        <v>1679</v>
      </c>
      <c r="BL19" s="5">
        <f t="shared" si="21"/>
        <v>100</v>
      </c>
      <c r="BM19" s="5">
        <f t="shared" si="7"/>
        <v>250461306</v>
      </c>
      <c r="BN19" s="5">
        <f t="shared" si="8"/>
        <v>186122992.87</v>
      </c>
      <c r="BO19" s="5">
        <f t="shared" si="9"/>
        <v>74.31207472422906</v>
      </c>
    </row>
    <row r="20" spans="1:67" ht="12.75">
      <c r="A20" s="3" t="s">
        <v>15</v>
      </c>
      <c r="B20" s="4">
        <v>932300</v>
      </c>
      <c r="C20" s="4">
        <v>393417.93</v>
      </c>
      <c r="D20" s="5">
        <f t="shared" si="0"/>
        <v>42.19864099538775</v>
      </c>
      <c r="E20" s="4">
        <v>21835145</v>
      </c>
      <c r="F20" s="4">
        <v>16703238</v>
      </c>
      <c r="G20" s="5">
        <f t="shared" si="10"/>
        <v>76.49703265080218</v>
      </c>
      <c r="H20" s="4">
        <v>577162</v>
      </c>
      <c r="I20" s="4">
        <v>450000</v>
      </c>
      <c r="J20" s="5">
        <f t="shared" si="1"/>
        <v>77.96771097196282</v>
      </c>
      <c r="K20" s="4">
        <v>435623</v>
      </c>
      <c r="L20" s="4">
        <v>274062.69</v>
      </c>
      <c r="M20" s="5">
        <f t="shared" si="23"/>
        <v>62.912814520812724</v>
      </c>
      <c r="N20" s="5">
        <v>136657.5</v>
      </c>
      <c r="O20" s="5">
        <v>69435.43</v>
      </c>
      <c r="P20" s="5">
        <f t="shared" si="11"/>
        <v>50.809820170865116</v>
      </c>
      <c r="Q20" s="4">
        <v>19851980</v>
      </c>
      <c r="R20" s="4">
        <v>14938615.47</v>
      </c>
      <c r="S20" s="5">
        <f t="shared" si="12"/>
        <v>75.25000261938608</v>
      </c>
      <c r="T20" s="4">
        <v>71177613</v>
      </c>
      <c r="U20" s="4">
        <v>54272930.53</v>
      </c>
      <c r="V20" s="5">
        <f t="shared" si="13"/>
        <v>76.25000086754807</v>
      </c>
      <c r="W20" s="4">
        <v>274592</v>
      </c>
      <c r="X20" s="4">
        <v>205846.33</v>
      </c>
      <c r="Y20" s="5">
        <f t="shared" si="14"/>
        <v>74.96443086470109</v>
      </c>
      <c r="Z20" s="4">
        <v>323823</v>
      </c>
      <c r="AA20" s="4">
        <v>179588.89</v>
      </c>
      <c r="AB20" s="5">
        <f t="shared" si="3"/>
        <v>55.45896678123543</v>
      </c>
      <c r="AC20" s="5">
        <v>162614</v>
      </c>
      <c r="AD20" s="5">
        <v>0</v>
      </c>
      <c r="AE20" s="5">
        <f t="shared" si="15"/>
        <v>0</v>
      </c>
      <c r="AF20" s="4">
        <v>38367</v>
      </c>
      <c r="AG20" s="5">
        <v>0</v>
      </c>
      <c r="AH20" s="5">
        <f t="shared" si="4"/>
        <v>0</v>
      </c>
      <c r="AI20" s="27"/>
      <c r="AJ20" s="27"/>
      <c r="AK20" s="27">
        <v>0</v>
      </c>
      <c r="AL20" s="26">
        <v>35146114</v>
      </c>
      <c r="AM20" s="26">
        <v>26352963</v>
      </c>
      <c r="AN20" s="27">
        <f t="shared" si="5"/>
        <v>74.98115723405438</v>
      </c>
      <c r="AO20" s="26">
        <v>192152</v>
      </c>
      <c r="AP20" s="26">
        <v>36657.19</v>
      </c>
      <c r="AQ20" s="27">
        <f t="shared" si="6"/>
        <v>19.077183687913738</v>
      </c>
      <c r="AR20" s="26">
        <v>1156862</v>
      </c>
      <c r="AS20" s="26">
        <v>645000</v>
      </c>
      <c r="AT20" s="27">
        <f t="shared" si="16"/>
        <v>55.75427319766748</v>
      </c>
      <c r="AU20" s="4">
        <v>98523</v>
      </c>
      <c r="AV20" s="4">
        <v>9100</v>
      </c>
      <c r="AW20" s="5">
        <f t="shared" si="22"/>
        <v>9.236421952234505</v>
      </c>
      <c r="AX20" s="26">
        <v>62682650</v>
      </c>
      <c r="AY20" s="26">
        <v>50428614.38</v>
      </c>
      <c r="AZ20" s="27">
        <f t="shared" si="17"/>
        <v>80.4506739584239</v>
      </c>
      <c r="BA20" s="26">
        <v>2646049</v>
      </c>
      <c r="BB20" s="26">
        <v>2481258</v>
      </c>
      <c r="BC20" s="27">
        <f t="shared" si="18"/>
        <v>93.77218638052433</v>
      </c>
      <c r="BD20" s="19"/>
      <c r="BE20" s="19"/>
      <c r="BF20" s="19" t="e">
        <f t="shared" si="19"/>
        <v>#DIV/0!</v>
      </c>
      <c r="BG20" s="27">
        <v>6978941</v>
      </c>
      <c r="BH20" s="27">
        <v>6167052</v>
      </c>
      <c r="BI20" s="27">
        <f t="shared" si="20"/>
        <v>88.36658742350738</v>
      </c>
      <c r="BJ20" s="5">
        <v>1679</v>
      </c>
      <c r="BK20" s="5">
        <v>0</v>
      </c>
      <c r="BL20" s="5">
        <f t="shared" si="21"/>
        <v>0</v>
      </c>
      <c r="BM20" s="5">
        <f t="shared" si="7"/>
        <v>224648846.5</v>
      </c>
      <c r="BN20" s="5">
        <f t="shared" si="8"/>
        <v>173607779.84</v>
      </c>
      <c r="BO20" s="5">
        <f t="shared" si="9"/>
        <v>77.27962219472158</v>
      </c>
    </row>
    <row r="21" spans="1:67" ht="12.75">
      <c r="A21" s="3" t="s">
        <v>16</v>
      </c>
      <c r="B21" s="4">
        <v>1532700</v>
      </c>
      <c r="C21" s="4">
        <v>1150476.83</v>
      </c>
      <c r="D21" s="5">
        <f t="shared" si="0"/>
        <v>75.06210152019312</v>
      </c>
      <c r="E21" s="4">
        <v>43930983</v>
      </c>
      <c r="F21" s="4">
        <v>33704547</v>
      </c>
      <c r="G21" s="5">
        <f t="shared" si="10"/>
        <v>76.72158622082279</v>
      </c>
      <c r="H21" s="4">
        <v>1093570</v>
      </c>
      <c r="I21" s="4">
        <v>810000</v>
      </c>
      <c r="J21" s="5">
        <f t="shared" si="1"/>
        <v>74.06933255301445</v>
      </c>
      <c r="K21" s="4">
        <v>395710</v>
      </c>
      <c r="L21" s="4">
        <v>395710</v>
      </c>
      <c r="M21" s="5">
        <f t="shared" si="23"/>
        <v>100</v>
      </c>
      <c r="N21" s="5">
        <v>637735</v>
      </c>
      <c r="O21" s="5">
        <v>336548.64</v>
      </c>
      <c r="P21" s="5">
        <f t="shared" si="11"/>
        <v>52.77249014088924</v>
      </c>
      <c r="Q21" s="4">
        <v>24875721</v>
      </c>
      <c r="R21" s="4">
        <v>18650192</v>
      </c>
      <c r="S21" s="5">
        <f t="shared" si="12"/>
        <v>74.97347313068835</v>
      </c>
      <c r="T21" s="4">
        <v>136060723</v>
      </c>
      <c r="U21" s="4">
        <v>102045541.9</v>
      </c>
      <c r="V21" s="5">
        <f t="shared" si="13"/>
        <v>74.99999974276191</v>
      </c>
      <c r="W21" s="4">
        <v>653083</v>
      </c>
      <c r="X21" s="4">
        <v>437519</v>
      </c>
      <c r="Y21" s="5">
        <f t="shared" si="14"/>
        <v>66.99286308172162</v>
      </c>
      <c r="Z21" s="4">
        <v>462790</v>
      </c>
      <c r="AA21" s="4">
        <v>240000</v>
      </c>
      <c r="AB21" s="5">
        <f t="shared" si="3"/>
        <v>51.85937466237386</v>
      </c>
      <c r="AC21" s="5">
        <v>212805</v>
      </c>
      <c r="AD21" s="5">
        <v>0</v>
      </c>
      <c r="AE21" s="5">
        <f t="shared" si="15"/>
        <v>0</v>
      </c>
      <c r="AF21" s="4">
        <v>65880</v>
      </c>
      <c r="AG21" s="5">
        <v>65880</v>
      </c>
      <c r="AH21" s="5">
        <f t="shared" si="4"/>
        <v>100</v>
      </c>
      <c r="AI21" s="27"/>
      <c r="AJ21" s="27"/>
      <c r="AK21" s="27">
        <v>0</v>
      </c>
      <c r="AL21" s="26">
        <v>43387562</v>
      </c>
      <c r="AM21" s="26">
        <v>31346140.46</v>
      </c>
      <c r="AN21" s="27">
        <f t="shared" si="5"/>
        <v>72.24683530270725</v>
      </c>
      <c r="AO21" s="26">
        <v>225764</v>
      </c>
      <c r="AP21" s="26">
        <v>93652.64</v>
      </c>
      <c r="AQ21" s="27">
        <f t="shared" si="6"/>
        <v>41.48253928881487</v>
      </c>
      <c r="AR21" s="26">
        <v>1015719</v>
      </c>
      <c r="AS21" s="26">
        <v>748800</v>
      </c>
      <c r="AT21" s="27">
        <f t="shared" si="16"/>
        <v>73.72117682154217</v>
      </c>
      <c r="AU21" s="4">
        <v>45239</v>
      </c>
      <c r="AV21" s="4">
        <v>30902</v>
      </c>
      <c r="AW21" s="5">
        <f t="shared" si="22"/>
        <v>68.30831804416543</v>
      </c>
      <c r="AX21" s="26">
        <v>88363307</v>
      </c>
      <c r="AY21" s="26">
        <v>62923415.2</v>
      </c>
      <c r="AZ21" s="27">
        <f t="shared" si="17"/>
        <v>71.20989168049132</v>
      </c>
      <c r="BA21" s="26">
        <v>4455819</v>
      </c>
      <c r="BB21" s="26">
        <v>2525240</v>
      </c>
      <c r="BC21" s="27">
        <f t="shared" si="18"/>
        <v>56.672858569883566</v>
      </c>
      <c r="BD21" s="19"/>
      <c r="BE21" s="19"/>
      <c r="BF21" s="19" t="e">
        <f t="shared" si="19"/>
        <v>#DIV/0!</v>
      </c>
      <c r="BG21" s="27">
        <v>8099950</v>
      </c>
      <c r="BH21" s="27">
        <v>5720000</v>
      </c>
      <c r="BI21" s="27">
        <f t="shared" si="20"/>
        <v>70.61771986246829</v>
      </c>
      <c r="BJ21" s="5">
        <v>1566</v>
      </c>
      <c r="BK21" s="5">
        <v>1566</v>
      </c>
      <c r="BL21" s="5">
        <f t="shared" si="21"/>
        <v>100</v>
      </c>
      <c r="BM21" s="5">
        <f t="shared" si="7"/>
        <v>355516626</v>
      </c>
      <c r="BN21" s="5">
        <f t="shared" si="8"/>
        <v>261226131.67000002</v>
      </c>
      <c r="BO21" s="5">
        <f t="shared" si="9"/>
        <v>73.47789458094148</v>
      </c>
    </row>
    <row r="22" spans="1:67" ht="12.75">
      <c r="A22" s="3" t="s">
        <v>17</v>
      </c>
      <c r="B22" s="4">
        <v>837500</v>
      </c>
      <c r="C22" s="4">
        <v>567761</v>
      </c>
      <c r="D22" s="5">
        <f t="shared" si="0"/>
        <v>67.79235820895522</v>
      </c>
      <c r="E22" s="4">
        <v>17045780</v>
      </c>
      <c r="F22" s="4">
        <v>14784338</v>
      </c>
      <c r="G22" s="5">
        <f t="shared" si="10"/>
        <v>86.73312690883022</v>
      </c>
      <c r="H22" s="4">
        <v>637916</v>
      </c>
      <c r="I22" s="4">
        <v>477000</v>
      </c>
      <c r="J22" s="5">
        <f t="shared" si="1"/>
        <v>74.77473523159789</v>
      </c>
      <c r="K22" s="4">
        <v>397456</v>
      </c>
      <c r="L22" s="4">
        <v>397456</v>
      </c>
      <c r="M22" s="5">
        <f t="shared" si="23"/>
        <v>100</v>
      </c>
      <c r="N22" s="5">
        <v>45552.5</v>
      </c>
      <c r="O22" s="5">
        <v>45552.5</v>
      </c>
      <c r="P22" s="5">
        <f t="shared" si="11"/>
        <v>100</v>
      </c>
      <c r="Q22" s="4">
        <v>9853924</v>
      </c>
      <c r="R22" s="4">
        <v>7390439.73</v>
      </c>
      <c r="S22" s="5">
        <f t="shared" si="12"/>
        <v>74.99996681525045</v>
      </c>
      <c r="T22" s="4">
        <v>53061368</v>
      </c>
      <c r="U22" s="4">
        <v>39796020</v>
      </c>
      <c r="V22" s="5">
        <f t="shared" si="13"/>
        <v>74.99998869233828</v>
      </c>
      <c r="W22" s="4">
        <v>252328</v>
      </c>
      <c r="X22" s="4">
        <v>187488</v>
      </c>
      <c r="Y22" s="5">
        <f t="shared" si="14"/>
        <v>74.30328778415397</v>
      </c>
      <c r="Z22" s="4">
        <v>129318</v>
      </c>
      <c r="AA22" s="4">
        <v>22415.58</v>
      </c>
      <c r="AB22" s="5">
        <f t="shared" si="3"/>
        <v>17.3336890456085</v>
      </c>
      <c r="AC22" s="5">
        <v>112423</v>
      </c>
      <c r="AD22" s="5">
        <v>0</v>
      </c>
      <c r="AE22" s="5">
        <f t="shared" si="15"/>
        <v>0</v>
      </c>
      <c r="AF22" s="4">
        <v>45414</v>
      </c>
      <c r="AG22" s="5">
        <v>0</v>
      </c>
      <c r="AH22" s="5">
        <f t="shared" si="4"/>
        <v>0</v>
      </c>
      <c r="AI22" s="27">
        <v>12701241</v>
      </c>
      <c r="AJ22" s="27">
        <v>10884487.3</v>
      </c>
      <c r="AK22" s="27">
        <f>AJ22/AI22*100</f>
        <v>85.6962504687534</v>
      </c>
      <c r="AL22" s="26">
        <v>22226590</v>
      </c>
      <c r="AM22" s="26">
        <v>16457776.19</v>
      </c>
      <c r="AN22" s="27">
        <f t="shared" si="5"/>
        <v>74.04543922392054</v>
      </c>
      <c r="AO22" s="26">
        <v>358073</v>
      </c>
      <c r="AP22" s="26">
        <v>39264.51</v>
      </c>
      <c r="AQ22" s="27">
        <f t="shared" si="6"/>
        <v>10.965504240755378</v>
      </c>
      <c r="AR22" s="26">
        <v>330248</v>
      </c>
      <c r="AS22" s="26">
        <v>176750</v>
      </c>
      <c r="AT22" s="27">
        <f t="shared" si="16"/>
        <v>53.52038468060367</v>
      </c>
      <c r="AU22" s="4">
        <v>49261</v>
      </c>
      <c r="AV22" s="4">
        <v>0</v>
      </c>
      <c r="AW22" s="5">
        <f t="shared" si="22"/>
        <v>0</v>
      </c>
      <c r="AX22" s="26">
        <v>37002960</v>
      </c>
      <c r="AY22" s="26">
        <v>30018373.68</v>
      </c>
      <c r="AZ22" s="27">
        <f t="shared" si="17"/>
        <v>81.12424973569682</v>
      </c>
      <c r="BA22" s="26">
        <v>2159095</v>
      </c>
      <c r="BB22" s="26">
        <v>1933528</v>
      </c>
      <c r="BC22" s="27">
        <f t="shared" si="18"/>
        <v>89.5527061106621</v>
      </c>
      <c r="BD22" s="19"/>
      <c r="BE22" s="19"/>
      <c r="BF22" s="19" t="e">
        <f t="shared" si="19"/>
        <v>#DIV/0!</v>
      </c>
      <c r="BG22" s="27">
        <v>6533249</v>
      </c>
      <c r="BH22" s="27">
        <v>5500000</v>
      </c>
      <c r="BI22" s="27">
        <f t="shared" si="20"/>
        <v>84.1847601400161</v>
      </c>
      <c r="BJ22" s="5">
        <v>2693</v>
      </c>
      <c r="BK22" s="5">
        <v>0</v>
      </c>
      <c r="BL22" s="5">
        <f t="shared" si="21"/>
        <v>0</v>
      </c>
      <c r="BM22" s="5">
        <f t="shared" si="7"/>
        <v>163782389.5</v>
      </c>
      <c r="BN22" s="5">
        <f t="shared" si="8"/>
        <v>128678650.49000001</v>
      </c>
      <c r="BO22" s="5">
        <f t="shared" si="9"/>
        <v>78.56684157731134</v>
      </c>
    </row>
    <row r="23" spans="1:67" ht="12.75">
      <c r="A23" s="3" t="s">
        <v>18</v>
      </c>
      <c r="B23" s="4">
        <v>916400</v>
      </c>
      <c r="C23" s="4">
        <v>604996.61</v>
      </c>
      <c r="D23" s="5">
        <f t="shared" si="0"/>
        <v>66.01883566128328</v>
      </c>
      <c r="E23" s="4">
        <v>36011822</v>
      </c>
      <c r="F23" s="4">
        <v>27232057</v>
      </c>
      <c r="G23" s="5">
        <f t="shared" si="10"/>
        <v>75.61977008550137</v>
      </c>
      <c r="H23" s="4">
        <v>972063</v>
      </c>
      <c r="I23" s="4">
        <v>755000</v>
      </c>
      <c r="J23" s="5">
        <f t="shared" si="1"/>
        <v>77.66986296155703</v>
      </c>
      <c r="K23" s="4">
        <v>968736</v>
      </c>
      <c r="L23" s="4">
        <v>968736</v>
      </c>
      <c r="M23" s="5">
        <f t="shared" si="23"/>
        <v>100</v>
      </c>
      <c r="N23" s="5">
        <v>364420</v>
      </c>
      <c r="O23" s="5">
        <v>244189.6</v>
      </c>
      <c r="P23" s="5">
        <f t="shared" si="11"/>
        <v>67.00773832391197</v>
      </c>
      <c r="Q23" s="4">
        <v>45775603</v>
      </c>
      <c r="R23" s="4">
        <v>34335024.81</v>
      </c>
      <c r="S23" s="5">
        <f t="shared" si="12"/>
        <v>75.00725836424263</v>
      </c>
      <c r="T23" s="4">
        <v>175613014</v>
      </c>
      <c r="U23" s="4">
        <v>131738064.51</v>
      </c>
      <c r="V23" s="5">
        <f t="shared" si="13"/>
        <v>75.01611726224345</v>
      </c>
      <c r="W23" s="4">
        <v>838618</v>
      </c>
      <c r="X23" s="4">
        <v>572662.07</v>
      </c>
      <c r="Y23" s="5">
        <f t="shared" si="14"/>
        <v>68.2864033445502</v>
      </c>
      <c r="Z23" s="4">
        <v>718958</v>
      </c>
      <c r="AA23" s="4">
        <v>221756.24</v>
      </c>
      <c r="AB23" s="5">
        <f t="shared" si="3"/>
        <v>30.844116067976152</v>
      </c>
      <c r="AC23" s="5">
        <v>363377</v>
      </c>
      <c r="AD23" s="5">
        <v>0</v>
      </c>
      <c r="AE23" s="5">
        <f t="shared" si="15"/>
        <v>0</v>
      </c>
      <c r="AF23" s="4">
        <v>103815</v>
      </c>
      <c r="AG23" s="5">
        <v>0</v>
      </c>
      <c r="AH23" s="5">
        <f t="shared" si="4"/>
        <v>0</v>
      </c>
      <c r="AI23" s="27">
        <v>14974299</v>
      </c>
      <c r="AJ23" s="27">
        <v>12299095</v>
      </c>
      <c r="AK23" s="27">
        <f>AJ23/AI23*100</f>
        <v>82.13469625523038</v>
      </c>
      <c r="AL23" s="26">
        <v>71654167</v>
      </c>
      <c r="AM23" s="26">
        <v>54726609.95</v>
      </c>
      <c r="AN23" s="27">
        <f t="shared" si="5"/>
        <v>76.37603260393774</v>
      </c>
      <c r="AO23" s="26">
        <v>1001117</v>
      </c>
      <c r="AP23" s="26">
        <v>757958.56</v>
      </c>
      <c r="AQ23" s="27">
        <f t="shared" si="6"/>
        <v>75.71128649298734</v>
      </c>
      <c r="AR23" s="26">
        <v>7008703</v>
      </c>
      <c r="AS23" s="26">
        <v>4880000</v>
      </c>
      <c r="AT23" s="27">
        <f t="shared" si="16"/>
        <v>69.6277185664737</v>
      </c>
      <c r="AU23" s="4">
        <v>49261</v>
      </c>
      <c r="AV23" s="4">
        <v>0</v>
      </c>
      <c r="AW23" s="5">
        <f t="shared" si="22"/>
        <v>0</v>
      </c>
      <c r="AX23" s="26">
        <v>108880734</v>
      </c>
      <c r="AY23" s="26">
        <v>87152373.61</v>
      </c>
      <c r="AZ23" s="27">
        <f t="shared" si="17"/>
        <v>80.04388876548168</v>
      </c>
      <c r="BA23" s="26">
        <v>6700472</v>
      </c>
      <c r="BB23" s="26">
        <v>1912826</v>
      </c>
      <c r="BC23" s="27">
        <f t="shared" si="18"/>
        <v>28.54763067437637</v>
      </c>
      <c r="BD23" s="19"/>
      <c r="BE23" s="19"/>
      <c r="BF23" s="19" t="e">
        <f t="shared" si="19"/>
        <v>#DIV/0!</v>
      </c>
      <c r="BG23" s="27">
        <v>9457943</v>
      </c>
      <c r="BH23" s="27">
        <v>7677000</v>
      </c>
      <c r="BI23" s="27">
        <f t="shared" si="20"/>
        <v>81.16986960060977</v>
      </c>
      <c r="BJ23" s="5">
        <v>3701</v>
      </c>
      <c r="BK23" s="5">
        <v>0</v>
      </c>
      <c r="BL23" s="5">
        <f t="shared" si="21"/>
        <v>0</v>
      </c>
      <c r="BM23" s="5">
        <f t="shared" si="7"/>
        <v>482377223</v>
      </c>
      <c r="BN23" s="5">
        <f t="shared" si="8"/>
        <v>366078349.96000004</v>
      </c>
      <c r="BO23" s="5">
        <f t="shared" si="9"/>
        <v>75.89047171076733</v>
      </c>
    </row>
    <row r="24" spans="1:67" ht="12.75">
      <c r="A24" s="3" t="s">
        <v>19</v>
      </c>
      <c r="B24" s="4">
        <v>663600</v>
      </c>
      <c r="C24" s="4">
        <v>308490.44</v>
      </c>
      <c r="D24" s="5">
        <f t="shared" si="0"/>
        <v>46.48740807715491</v>
      </c>
      <c r="E24" s="4">
        <v>25375576</v>
      </c>
      <c r="F24" s="4">
        <v>19031679</v>
      </c>
      <c r="G24" s="5">
        <f t="shared" si="10"/>
        <v>74.99998817760827</v>
      </c>
      <c r="H24" s="4">
        <v>668293</v>
      </c>
      <c r="I24" s="4">
        <v>590000</v>
      </c>
      <c r="J24" s="5">
        <f t="shared" si="1"/>
        <v>88.28462964597864</v>
      </c>
      <c r="K24" s="4">
        <v>668713</v>
      </c>
      <c r="L24" s="4">
        <v>452014.28</v>
      </c>
      <c r="M24" s="5">
        <f t="shared" si="23"/>
        <v>67.59466019054513</v>
      </c>
      <c r="N24" s="5">
        <v>182210</v>
      </c>
      <c r="O24" s="5">
        <v>182210</v>
      </c>
      <c r="P24" s="5">
        <f t="shared" si="11"/>
        <v>100</v>
      </c>
      <c r="Q24" s="4">
        <v>39791148</v>
      </c>
      <c r="R24" s="4">
        <v>27258207</v>
      </c>
      <c r="S24" s="5">
        <f t="shared" si="12"/>
        <v>68.50319322277407</v>
      </c>
      <c r="T24" s="4">
        <v>98741650</v>
      </c>
      <c r="U24" s="4">
        <v>68039885</v>
      </c>
      <c r="V24" s="5">
        <f t="shared" si="13"/>
        <v>68.90697593163574</v>
      </c>
      <c r="W24" s="4">
        <v>319120</v>
      </c>
      <c r="X24" s="4">
        <v>177723</v>
      </c>
      <c r="Y24" s="5">
        <f t="shared" si="14"/>
        <v>55.69158937076961</v>
      </c>
      <c r="Z24" s="4">
        <v>782935</v>
      </c>
      <c r="AA24" s="4">
        <v>292000</v>
      </c>
      <c r="AB24" s="5">
        <f t="shared" si="3"/>
        <v>37.29556093417717</v>
      </c>
      <c r="AC24" s="5">
        <v>262995</v>
      </c>
      <c r="AD24" s="5">
        <v>0</v>
      </c>
      <c r="AE24" s="5">
        <f t="shared" si="15"/>
        <v>0</v>
      </c>
      <c r="AF24" s="4">
        <v>40203</v>
      </c>
      <c r="AG24" s="5">
        <v>0</v>
      </c>
      <c r="AH24" s="5">
        <f t="shared" si="4"/>
        <v>0</v>
      </c>
      <c r="AI24" s="27"/>
      <c r="AJ24" s="27"/>
      <c r="AK24" s="27">
        <v>0</v>
      </c>
      <c r="AL24" s="26">
        <v>41775980</v>
      </c>
      <c r="AM24" s="26">
        <v>30330736.19</v>
      </c>
      <c r="AN24" s="27">
        <f t="shared" si="5"/>
        <v>72.6032906708592</v>
      </c>
      <c r="AO24" s="26">
        <v>986613</v>
      </c>
      <c r="AP24" s="26">
        <v>474221.66</v>
      </c>
      <c r="AQ24" s="27">
        <f t="shared" si="6"/>
        <v>48.06562046111292</v>
      </c>
      <c r="AR24" s="26">
        <v>4353227</v>
      </c>
      <c r="AS24" s="26">
        <v>2323000</v>
      </c>
      <c r="AT24" s="27">
        <f t="shared" si="16"/>
        <v>53.36271230514742</v>
      </c>
      <c r="AU24" s="4">
        <v>49261</v>
      </c>
      <c r="AV24" s="4">
        <v>0</v>
      </c>
      <c r="AW24" s="5">
        <v>0</v>
      </c>
      <c r="AX24" s="26">
        <v>85652956</v>
      </c>
      <c r="AY24" s="26">
        <v>62745873.22</v>
      </c>
      <c r="AZ24" s="27">
        <f t="shared" si="17"/>
        <v>73.25593435444307</v>
      </c>
      <c r="BA24" s="26">
        <v>4612786</v>
      </c>
      <c r="BB24" s="26">
        <v>1381302</v>
      </c>
      <c r="BC24" s="27">
        <f t="shared" si="18"/>
        <v>29.945070072619888</v>
      </c>
      <c r="BD24" s="19"/>
      <c r="BE24" s="19"/>
      <c r="BF24" s="19" t="e">
        <f t="shared" si="19"/>
        <v>#DIV/0!</v>
      </c>
      <c r="BG24" s="27">
        <v>6912505</v>
      </c>
      <c r="BH24" s="27">
        <v>5550000</v>
      </c>
      <c r="BI24" s="27">
        <f t="shared" si="20"/>
        <v>80.28927284681892</v>
      </c>
      <c r="BJ24" s="5">
        <v>2129</v>
      </c>
      <c r="BK24" s="5">
        <v>0</v>
      </c>
      <c r="BL24" s="5">
        <f t="shared" si="21"/>
        <v>0</v>
      </c>
      <c r="BM24" s="5">
        <f t="shared" si="7"/>
        <v>311841900</v>
      </c>
      <c r="BN24" s="5">
        <f t="shared" si="8"/>
        <v>219137341.79</v>
      </c>
      <c r="BO24" s="5">
        <f t="shared" si="9"/>
        <v>70.2719364492071</v>
      </c>
    </row>
    <row r="25" spans="1:67" ht="12.75">
      <c r="A25" s="3" t="s">
        <v>20</v>
      </c>
      <c r="B25" s="4">
        <v>805900</v>
      </c>
      <c r="C25" s="4">
        <v>358142.44</v>
      </c>
      <c r="D25" s="5">
        <f t="shared" si="0"/>
        <v>44.44005956073955</v>
      </c>
      <c r="E25" s="4">
        <v>24191496</v>
      </c>
      <c r="F25" s="4">
        <v>18350199</v>
      </c>
      <c r="G25" s="5">
        <f t="shared" si="10"/>
        <v>75.85392404008417</v>
      </c>
      <c r="H25" s="4">
        <v>698670</v>
      </c>
      <c r="I25" s="4">
        <v>698670</v>
      </c>
      <c r="J25" s="5">
        <f t="shared" si="1"/>
        <v>100</v>
      </c>
      <c r="K25" s="4">
        <f>318664+217718</f>
        <v>536382</v>
      </c>
      <c r="L25" s="4">
        <f>316537.95+132803</f>
        <v>449340.95</v>
      </c>
      <c r="M25" s="5">
        <f t="shared" si="23"/>
        <v>83.77256321054772</v>
      </c>
      <c r="N25" s="5">
        <v>113881.25</v>
      </c>
      <c r="O25" s="5">
        <v>113881.25</v>
      </c>
      <c r="P25" s="5">
        <f t="shared" si="11"/>
        <v>100</v>
      </c>
      <c r="Q25" s="4"/>
      <c r="R25" s="8"/>
      <c r="S25" s="5">
        <v>0</v>
      </c>
      <c r="T25" s="4">
        <v>53765972</v>
      </c>
      <c r="U25" s="4">
        <v>40324480.78</v>
      </c>
      <c r="V25" s="5">
        <f t="shared" si="13"/>
        <v>75.00000331064413</v>
      </c>
      <c r="W25" s="4">
        <v>497234</v>
      </c>
      <c r="X25" s="4">
        <v>369174</v>
      </c>
      <c r="Y25" s="5">
        <f t="shared" si="14"/>
        <v>74.24552625122176</v>
      </c>
      <c r="Z25" s="4">
        <v>211347</v>
      </c>
      <c r="AA25" s="4">
        <v>115571</v>
      </c>
      <c r="AB25" s="5">
        <f t="shared" si="3"/>
        <v>54.68305677393103</v>
      </c>
      <c r="AC25" s="5">
        <v>112423</v>
      </c>
      <c r="AD25" s="5">
        <v>0</v>
      </c>
      <c r="AE25" s="5">
        <f t="shared" si="15"/>
        <v>0</v>
      </c>
      <c r="AF25" s="4">
        <v>7803</v>
      </c>
      <c r="AG25" s="5">
        <v>0</v>
      </c>
      <c r="AH25" s="5">
        <f t="shared" si="4"/>
        <v>0</v>
      </c>
      <c r="AI25" s="27"/>
      <c r="AJ25" s="27"/>
      <c r="AK25" s="27">
        <v>0</v>
      </c>
      <c r="AL25" s="26">
        <v>28748475</v>
      </c>
      <c r="AM25" s="26">
        <v>24430532.14</v>
      </c>
      <c r="AN25" s="27">
        <f t="shared" si="5"/>
        <v>84.98027161440737</v>
      </c>
      <c r="AO25" s="26">
        <v>22179426</v>
      </c>
      <c r="AP25" s="26">
        <v>17964538.18</v>
      </c>
      <c r="AQ25" s="27">
        <f t="shared" si="6"/>
        <v>80.9964071207253</v>
      </c>
      <c r="AR25" s="26">
        <v>831239</v>
      </c>
      <c r="AS25" s="26">
        <v>522000</v>
      </c>
      <c r="AT25" s="27">
        <f t="shared" si="16"/>
        <v>62.797823489995054</v>
      </c>
      <c r="AU25" s="4">
        <v>49261</v>
      </c>
      <c r="AV25" s="4">
        <v>0</v>
      </c>
      <c r="AW25" s="5">
        <f t="shared" si="22"/>
        <v>0</v>
      </c>
      <c r="AX25" s="26">
        <v>50796164</v>
      </c>
      <c r="AY25" s="26">
        <v>42761503.33</v>
      </c>
      <c r="AZ25" s="27">
        <f t="shared" si="17"/>
        <v>84.1825444338671</v>
      </c>
      <c r="BA25" s="26">
        <v>2159095</v>
      </c>
      <c r="BB25" s="26">
        <v>1486304</v>
      </c>
      <c r="BC25" s="27">
        <f t="shared" si="18"/>
        <v>68.8392127257022</v>
      </c>
      <c r="BD25" s="19"/>
      <c r="BE25" s="19"/>
      <c r="BF25" s="19" t="e">
        <f t="shared" si="19"/>
        <v>#DIV/0!</v>
      </c>
      <c r="BG25" s="27">
        <v>8213737</v>
      </c>
      <c r="BH25" s="27">
        <v>6090000</v>
      </c>
      <c r="BI25" s="27">
        <f t="shared" si="20"/>
        <v>74.14408325954435</v>
      </c>
      <c r="BJ25" s="5">
        <v>1791</v>
      </c>
      <c r="BK25" s="5">
        <v>0</v>
      </c>
      <c r="BL25" s="5">
        <f t="shared" si="21"/>
        <v>0</v>
      </c>
      <c r="BM25" s="5">
        <f t="shared" si="7"/>
        <v>193920296.25</v>
      </c>
      <c r="BN25" s="5">
        <f t="shared" si="8"/>
        <v>154034337.07</v>
      </c>
      <c r="BO25" s="5">
        <f t="shared" si="9"/>
        <v>79.43177689426616</v>
      </c>
    </row>
    <row r="26" spans="1:67" ht="12.75">
      <c r="A26" s="3" t="s">
        <v>21</v>
      </c>
      <c r="B26" s="4">
        <v>1817100</v>
      </c>
      <c r="C26" s="4">
        <v>1023275.71</v>
      </c>
      <c r="D26" s="5">
        <f t="shared" si="0"/>
        <v>56.313670684057016</v>
      </c>
      <c r="E26" s="4">
        <v>48758016</v>
      </c>
      <c r="F26" s="4">
        <v>36568512</v>
      </c>
      <c r="G26" s="5">
        <f t="shared" si="10"/>
        <v>75</v>
      </c>
      <c r="H26" s="4">
        <v>546785</v>
      </c>
      <c r="I26" s="4">
        <v>405000</v>
      </c>
      <c r="J26" s="5">
        <f t="shared" si="1"/>
        <v>74.06933255301445</v>
      </c>
      <c r="K26" s="4">
        <f>519654+324272</f>
        <v>843926</v>
      </c>
      <c r="L26" s="4">
        <v>416619.72</v>
      </c>
      <c r="M26" s="5">
        <f t="shared" si="23"/>
        <v>49.366854439844246</v>
      </c>
      <c r="N26" s="5">
        <v>455525</v>
      </c>
      <c r="O26" s="5">
        <v>368697.38</v>
      </c>
      <c r="P26" s="5">
        <f t="shared" si="11"/>
        <v>80.93900005488173</v>
      </c>
      <c r="Q26" s="4">
        <v>30750647</v>
      </c>
      <c r="R26" s="4">
        <v>23016045.02</v>
      </c>
      <c r="S26" s="5">
        <f t="shared" si="12"/>
        <v>74.84735205734046</v>
      </c>
      <c r="T26" s="4">
        <v>170426491</v>
      </c>
      <c r="U26" s="4">
        <v>129930332.54</v>
      </c>
      <c r="V26" s="5">
        <f>U26/T26*100</f>
        <v>76.2383428641971</v>
      </c>
      <c r="W26" s="4">
        <v>378491</v>
      </c>
      <c r="X26" s="4">
        <v>229738</v>
      </c>
      <c r="Y26" s="5">
        <f t="shared" si="14"/>
        <v>60.69840498188861</v>
      </c>
      <c r="Z26" s="4">
        <v>441553</v>
      </c>
      <c r="AA26" s="4">
        <v>165193.76</v>
      </c>
      <c r="AB26" s="5">
        <f t="shared" si="3"/>
        <v>37.41198904774738</v>
      </c>
      <c r="AC26" s="5">
        <v>262995</v>
      </c>
      <c r="AD26" s="5">
        <v>0</v>
      </c>
      <c r="AE26" s="5">
        <f t="shared" si="15"/>
        <v>0</v>
      </c>
      <c r="AF26" s="4">
        <v>57294</v>
      </c>
      <c r="AG26" s="5">
        <v>11490</v>
      </c>
      <c r="AH26" s="5">
        <f t="shared" si="4"/>
        <v>20.054455963975286</v>
      </c>
      <c r="AI26" s="27"/>
      <c r="AJ26" s="27"/>
      <c r="AK26" s="27">
        <v>0</v>
      </c>
      <c r="AL26" s="26">
        <v>49804363</v>
      </c>
      <c r="AM26" s="26">
        <v>34074016.84</v>
      </c>
      <c r="AN26" s="27">
        <f t="shared" si="5"/>
        <v>68.41572663021512</v>
      </c>
      <c r="AO26" s="26">
        <v>350800</v>
      </c>
      <c r="AP26" s="26">
        <v>211550.09</v>
      </c>
      <c r="AQ26" s="27">
        <f t="shared" si="6"/>
        <v>60.305042759407065</v>
      </c>
      <c r="AR26" s="26">
        <v>1582850</v>
      </c>
      <c r="AS26" s="26">
        <v>1240230</v>
      </c>
      <c r="AT26" s="27">
        <f t="shared" si="16"/>
        <v>78.35423445051647</v>
      </c>
      <c r="AU26" s="4">
        <v>49261</v>
      </c>
      <c r="AV26" s="4">
        <v>0</v>
      </c>
      <c r="AW26" s="5">
        <f t="shared" si="22"/>
        <v>0</v>
      </c>
      <c r="AX26" s="26">
        <v>103630257</v>
      </c>
      <c r="AY26" s="26">
        <v>81048717.83</v>
      </c>
      <c r="AZ26" s="27">
        <f t="shared" si="17"/>
        <v>78.20951156185978</v>
      </c>
      <c r="BA26" s="26">
        <v>5351099</v>
      </c>
      <c r="BB26" s="26">
        <v>3274043</v>
      </c>
      <c r="BC26" s="27">
        <f t="shared" si="18"/>
        <v>61.18449686690528</v>
      </c>
      <c r="BD26" s="19"/>
      <c r="BE26" s="19"/>
      <c r="BF26" s="19" t="e">
        <f t="shared" si="19"/>
        <v>#DIV/0!</v>
      </c>
      <c r="BG26" s="27">
        <v>7969794</v>
      </c>
      <c r="BH26" s="27">
        <v>6050000</v>
      </c>
      <c r="BI26" s="27">
        <f t="shared" si="20"/>
        <v>75.91162331171923</v>
      </c>
      <c r="BJ26" s="5">
        <v>2016</v>
      </c>
      <c r="BK26" s="5">
        <v>0</v>
      </c>
      <c r="BL26" s="5">
        <f t="shared" si="21"/>
        <v>0</v>
      </c>
      <c r="BM26" s="5">
        <f t="shared" si="7"/>
        <v>423479263</v>
      </c>
      <c r="BN26" s="5">
        <f t="shared" si="8"/>
        <v>318033461.89</v>
      </c>
      <c r="BO26" s="5">
        <f t="shared" si="9"/>
        <v>75.10012642342772</v>
      </c>
    </row>
    <row r="27" spans="1:67" ht="12.75">
      <c r="A27" s="3" t="s">
        <v>22</v>
      </c>
      <c r="B27" s="4">
        <v>758400</v>
      </c>
      <c r="C27" s="4">
        <v>99210</v>
      </c>
      <c r="D27" s="5">
        <f t="shared" si="0"/>
        <v>13.081487341772153</v>
      </c>
      <c r="E27" s="4">
        <v>32940704</v>
      </c>
      <c r="F27" s="4">
        <v>24959679</v>
      </c>
      <c r="G27" s="5">
        <f t="shared" si="10"/>
        <v>75.7715408875293</v>
      </c>
      <c r="H27" s="4">
        <v>546785</v>
      </c>
      <c r="I27" s="4">
        <v>405000</v>
      </c>
      <c r="J27" s="5">
        <f t="shared" si="1"/>
        <v>74.06933255301445</v>
      </c>
      <c r="K27" s="4">
        <v>512929</v>
      </c>
      <c r="L27" s="4">
        <v>345060.11</v>
      </c>
      <c r="M27" s="5">
        <f t="shared" si="23"/>
        <v>67.27248995475007</v>
      </c>
      <c r="N27" s="5">
        <v>227762.5</v>
      </c>
      <c r="O27" s="5">
        <v>160018.24</v>
      </c>
      <c r="P27" s="5">
        <f t="shared" si="11"/>
        <v>70.25662257834367</v>
      </c>
      <c r="Q27" s="4">
        <v>12232328</v>
      </c>
      <c r="R27" s="4">
        <v>9174246</v>
      </c>
      <c r="S27" s="5">
        <f t="shared" si="12"/>
        <v>75</v>
      </c>
      <c r="T27" s="4">
        <v>108635265</v>
      </c>
      <c r="U27" s="4">
        <v>81477259.42</v>
      </c>
      <c r="V27" s="5">
        <f>U27/T27*100</f>
        <v>75.00074623097758</v>
      </c>
      <c r="W27" s="4">
        <v>200378</v>
      </c>
      <c r="X27" s="4">
        <v>123039</v>
      </c>
      <c r="Y27" s="5">
        <f t="shared" si="14"/>
        <v>61.403447484254755</v>
      </c>
      <c r="Z27" s="4">
        <v>439066</v>
      </c>
      <c r="AA27" s="4">
        <v>126338.51</v>
      </c>
      <c r="AB27" s="5">
        <f t="shared" si="3"/>
        <v>28.774377883962778</v>
      </c>
      <c r="AC27" s="5">
        <v>162614</v>
      </c>
      <c r="AD27" s="5">
        <v>0</v>
      </c>
      <c r="AE27" s="5">
        <f t="shared" si="15"/>
        <v>0</v>
      </c>
      <c r="AF27" s="4">
        <v>62505</v>
      </c>
      <c r="AG27" s="5">
        <v>0</v>
      </c>
      <c r="AH27" s="5">
        <f t="shared" si="4"/>
        <v>0</v>
      </c>
      <c r="AI27" s="27"/>
      <c r="AJ27" s="27"/>
      <c r="AK27" s="27">
        <v>0</v>
      </c>
      <c r="AL27" s="26">
        <v>43562049</v>
      </c>
      <c r="AM27" s="26">
        <v>31248667.9</v>
      </c>
      <c r="AN27" s="27">
        <f t="shared" si="5"/>
        <v>71.73369622719078</v>
      </c>
      <c r="AO27" s="26">
        <v>44802294</v>
      </c>
      <c r="AP27" s="26">
        <v>29010026.28</v>
      </c>
      <c r="AQ27" s="27">
        <f t="shared" si="6"/>
        <v>64.75120733773142</v>
      </c>
      <c r="AR27" s="26">
        <v>367954</v>
      </c>
      <c r="AS27" s="26">
        <v>237350</v>
      </c>
      <c r="AT27" s="27">
        <f t="shared" si="16"/>
        <v>64.50534577691776</v>
      </c>
      <c r="AU27" s="4">
        <v>49261</v>
      </c>
      <c r="AV27" s="4">
        <v>0</v>
      </c>
      <c r="AW27" s="5">
        <v>0</v>
      </c>
      <c r="AX27" s="26">
        <v>79626358</v>
      </c>
      <c r="AY27" s="26">
        <v>61968538.23</v>
      </c>
      <c r="AZ27" s="27">
        <f t="shared" si="17"/>
        <v>77.8241524370611</v>
      </c>
      <c r="BA27" s="26">
        <v>3139309</v>
      </c>
      <c r="BB27" s="26">
        <v>1846332</v>
      </c>
      <c r="BC27" s="27">
        <f t="shared" si="18"/>
        <v>58.81332484314223</v>
      </c>
      <c r="BD27" s="19"/>
      <c r="BE27" s="19"/>
      <c r="BF27" s="19" t="e">
        <f t="shared" si="19"/>
        <v>#DIV/0!</v>
      </c>
      <c r="BG27" s="27">
        <v>7263116</v>
      </c>
      <c r="BH27" s="27">
        <v>5300000</v>
      </c>
      <c r="BI27" s="27">
        <f t="shared" si="20"/>
        <v>72.97143540045347</v>
      </c>
      <c r="BJ27" s="5">
        <v>1679</v>
      </c>
      <c r="BK27" s="5">
        <v>0</v>
      </c>
      <c r="BL27" s="5">
        <f t="shared" si="21"/>
        <v>0</v>
      </c>
      <c r="BM27" s="5">
        <f t="shared" si="7"/>
        <v>335530756.5</v>
      </c>
      <c r="BN27" s="5">
        <f t="shared" si="8"/>
        <v>246480764.69</v>
      </c>
      <c r="BO27" s="5">
        <f t="shared" si="9"/>
        <v>73.45996154304859</v>
      </c>
    </row>
    <row r="28" spans="1:67" ht="12.75">
      <c r="A28" s="3" t="s">
        <v>23</v>
      </c>
      <c r="B28" s="4">
        <v>632000</v>
      </c>
      <c r="C28" s="4">
        <v>167211.34</v>
      </c>
      <c r="D28" s="5">
        <f t="shared" si="0"/>
        <v>26.457490506329112</v>
      </c>
      <c r="E28" s="4">
        <v>25518212</v>
      </c>
      <c r="F28" s="4">
        <v>19396917</v>
      </c>
      <c r="G28" s="5">
        <f t="shared" si="10"/>
        <v>76.01205366582894</v>
      </c>
      <c r="H28" s="4">
        <v>698670</v>
      </c>
      <c r="I28" s="4">
        <v>522000</v>
      </c>
      <c r="J28" s="5">
        <f t="shared" si="1"/>
        <v>74.71338400103052</v>
      </c>
      <c r="K28" s="4">
        <f>596106+153110</f>
        <v>749216</v>
      </c>
      <c r="L28" s="4">
        <f>596106+41153.44</f>
        <v>637259.44</v>
      </c>
      <c r="M28" s="5">
        <f t="shared" si="23"/>
        <v>85.05683808140776</v>
      </c>
      <c r="N28" s="5">
        <v>218652</v>
      </c>
      <c r="O28" s="5">
        <v>74952</v>
      </c>
      <c r="P28" s="5">
        <f t="shared" si="11"/>
        <v>34.27912847812963</v>
      </c>
      <c r="Q28" s="4">
        <v>22125178</v>
      </c>
      <c r="R28" s="4">
        <v>16689419</v>
      </c>
      <c r="S28" s="5">
        <f t="shared" si="12"/>
        <v>75.43179539617715</v>
      </c>
      <c r="T28" s="4">
        <v>100340248</v>
      </c>
      <c r="U28" s="4">
        <v>75613655.34</v>
      </c>
      <c r="V28" s="5">
        <f>U28/T28*100</f>
        <v>75.3572537911208</v>
      </c>
      <c r="W28" s="4">
        <v>192956</v>
      </c>
      <c r="X28" s="4">
        <v>135408</v>
      </c>
      <c r="Y28" s="5">
        <f t="shared" si="14"/>
        <v>70.17558407097991</v>
      </c>
      <c r="Z28" s="4">
        <v>341589</v>
      </c>
      <c r="AA28" s="4">
        <v>144878.9</v>
      </c>
      <c r="AB28" s="5">
        <f t="shared" si="3"/>
        <v>42.413221737233926</v>
      </c>
      <c r="AC28" s="5">
        <v>162614</v>
      </c>
      <c r="AD28" s="5">
        <v>0</v>
      </c>
      <c r="AE28" s="5">
        <f t="shared" si="15"/>
        <v>0</v>
      </c>
      <c r="AF28" s="4">
        <v>53973</v>
      </c>
      <c r="AG28" s="5">
        <v>0</v>
      </c>
      <c r="AH28" s="5">
        <f t="shared" si="4"/>
        <v>0</v>
      </c>
      <c r="AI28" s="27"/>
      <c r="AJ28" s="27"/>
      <c r="AK28" s="27">
        <v>0</v>
      </c>
      <c r="AL28" s="26">
        <v>31868698</v>
      </c>
      <c r="AM28" s="26">
        <v>22787790.17</v>
      </c>
      <c r="AN28" s="27">
        <f t="shared" si="5"/>
        <v>71.50524370339825</v>
      </c>
      <c r="AO28" s="26">
        <v>599787</v>
      </c>
      <c r="AP28" s="26">
        <v>164826.53</v>
      </c>
      <c r="AQ28" s="27">
        <f t="shared" si="6"/>
        <v>27.480844032965035</v>
      </c>
      <c r="AR28" s="26">
        <v>1175616</v>
      </c>
      <c r="AS28" s="26">
        <v>875616</v>
      </c>
      <c r="AT28" s="27">
        <f t="shared" si="16"/>
        <v>74.48146333496652</v>
      </c>
      <c r="AU28" s="4">
        <v>49261</v>
      </c>
      <c r="AV28" s="4">
        <v>0</v>
      </c>
      <c r="AW28" s="5">
        <f t="shared" si="22"/>
        <v>0</v>
      </c>
      <c r="AX28" s="26">
        <v>54573187</v>
      </c>
      <c r="AY28" s="26">
        <v>41221209.08</v>
      </c>
      <c r="AZ28" s="27">
        <f t="shared" si="17"/>
        <v>75.5338131159538</v>
      </c>
      <c r="BA28" s="26">
        <v>3139309</v>
      </c>
      <c r="BB28" s="26">
        <v>2094029</v>
      </c>
      <c r="BC28" s="27">
        <f t="shared" si="18"/>
        <v>66.70350067483002</v>
      </c>
      <c r="BD28" s="19"/>
      <c r="BE28" s="19"/>
      <c r="BF28" s="19" t="e">
        <f t="shared" si="19"/>
        <v>#DIV/0!</v>
      </c>
      <c r="BG28" s="27">
        <v>7367517</v>
      </c>
      <c r="BH28" s="27">
        <v>6448021.95</v>
      </c>
      <c r="BI28" s="27">
        <f t="shared" si="20"/>
        <v>87.51960735211063</v>
      </c>
      <c r="BJ28" s="5">
        <v>1791</v>
      </c>
      <c r="BK28" s="5">
        <v>0</v>
      </c>
      <c r="BL28" s="5">
        <f t="shared" si="21"/>
        <v>0</v>
      </c>
      <c r="BM28" s="5">
        <f t="shared" si="7"/>
        <v>249808474</v>
      </c>
      <c r="BN28" s="5">
        <f t="shared" si="8"/>
        <v>186973193.75</v>
      </c>
      <c r="BO28" s="5">
        <f t="shared" si="9"/>
        <v>74.8466177932779</v>
      </c>
    </row>
    <row r="29" spans="1:67" ht="12.75">
      <c r="A29" s="3" t="s">
        <v>25</v>
      </c>
      <c r="B29" s="5"/>
      <c r="C29" s="5"/>
      <c r="D29" s="5"/>
      <c r="F29" s="5"/>
      <c r="G29" s="5"/>
      <c r="H29" s="4">
        <v>425278</v>
      </c>
      <c r="I29" s="4">
        <v>315000</v>
      </c>
      <c r="J29" s="5">
        <f t="shared" si="1"/>
        <v>74.06919708990355</v>
      </c>
      <c r="K29" s="4">
        <f>4628220+828047</f>
        <v>5456267</v>
      </c>
      <c r="L29" s="4">
        <v>4089400.59</v>
      </c>
      <c r="M29" s="5">
        <f>L29/K29*100</f>
        <v>74.94868909457692</v>
      </c>
      <c r="N29" s="5">
        <v>730206.79</v>
      </c>
      <c r="O29" s="5">
        <v>61311.75</v>
      </c>
      <c r="P29" s="5">
        <f t="shared" si="11"/>
        <v>8.396491355551488</v>
      </c>
      <c r="Q29" s="4">
        <v>376609758</v>
      </c>
      <c r="R29" s="4">
        <v>282663368.04</v>
      </c>
      <c r="S29" s="5">
        <f t="shared" si="12"/>
        <v>75.05471168381145</v>
      </c>
      <c r="T29" s="4">
        <v>720853768</v>
      </c>
      <c r="U29" s="4">
        <v>546807693.97</v>
      </c>
      <c r="V29" s="5">
        <f>U29/T29*100</f>
        <v>75.85556436600329</v>
      </c>
      <c r="W29" s="4">
        <v>2174472</v>
      </c>
      <c r="X29" s="4">
        <v>1633491</v>
      </c>
      <c r="Y29" s="5">
        <f t="shared" si="14"/>
        <v>75.12127081884707</v>
      </c>
      <c r="Z29" s="4">
        <v>11751281</v>
      </c>
      <c r="AA29" s="4">
        <v>3736544.52</v>
      </c>
      <c r="AB29" s="5">
        <f t="shared" si="3"/>
        <v>31.796912353640423</v>
      </c>
      <c r="AC29" s="5">
        <v>1756673</v>
      </c>
      <c r="AD29" s="5">
        <v>0</v>
      </c>
      <c r="AE29" s="5">
        <f t="shared" si="15"/>
        <v>0</v>
      </c>
      <c r="AF29" s="4">
        <v>28755</v>
      </c>
      <c r="AG29" s="5">
        <v>28755</v>
      </c>
      <c r="AH29" s="5">
        <f t="shared" si="4"/>
        <v>100</v>
      </c>
      <c r="AI29" s="27">
        <v>62742919</v>
      </c>
      <c r="AJ29" s="27">
        <v>55438207.72</v>
      </c>
      <c r="AK29" s="27">
        <f>AJ29/AI29*100</f>
        <v>88.35771207903159</v>
      </c>
      <c r="AL29" s="26">
        <v>404604189</v>
      </c>
      <c r="AM29" s="26">
        <v>275236845.46</v>
      </c>
      <c r="AN29" s="27">
        <f t="shared" si="5"/>
        <v>68.02619768724144</v>
      </c>
      <c r="AO29" s="26">
        <v>17956483</v>
      </c>
      <c r="AP29" s="26">
        <v>11058540.2</v>
      </c>
      <c r="AQ29" s="27">
        <f t="shared" si="6"/>
        <v>61.58522356521596</v>
      </c>
      <c r="AR29" s="26">
        <v>33613796</v>
      </c>
      <c r="AS29" s="26">
        <v>26967000</v>
      </c>
      <c r="AT29" s="27">
        <f t="shared" si="16"/>
        <v>80.22598816271747</v>
      </c>
      <c r="AU29" s="4">
        <v>49261</v>
      </c>
      <c r="AV29" s="4">
        <v>0</v>
      </c>
      <c r="AW29" s="5">
        <v>0</v>
      </c>
      <c r="AX29" s="26">
        <v>445209204</v>
      </c>
      <c r="AY29" s="26">
        <v>359583888.88</v>
      </c>
      <c r="AZ29" s="27">
        <f t="shared" si="17"/>
        <v>80.7673978096823</v>
      </c>
      <c r="BA29" s="26">
        <v>32993252</v>
      </c>
      <c r="BB29" s="26">
        <v>1958780</v>
      </c>
      <c r="BC29" s="27">
        <f t="shared" si="18"/>
        <v>5.936910978038782</v>
      </c>
      <c r="BD29" s="19"/>
      <c r="BE29" s="19"/>
      <c r="BF29" s="19" t="e">
        <f t="shared" si="19"/>
        <v>#DIV/0!</v>
      </c>
      <c r="BG29" s="27">
        <v>28746448</v>
      </c>
      <c r="BH29" s="27">
        <v>23900000</v>
      </c>
      <c r="BI29" s="27">
        <f t="shared" si="20"/>
        <v>83.14070663617292</v>
      </c>
      <c r="BJ29" s="5">
        <v>10994</v>
      </c>
      <c r="BK29" s="5">
        <v>0</v>
      </c>
      <c r="BL29" s="5">
        <f t="shared" si="21"/>
        <v>0</v>
      </c>
      <c r="BM29" s="5">
        <f t="shared" si="7"/>
        <v>2145713004.79</v>
      </c>
      <c r="BN29" s="5">
        <f t="shared" si="8"/>
        <v>1593478827.13</v>
      </c>
      <c r="BO29" s="5">
        <f>BN29/BM29*100</f>
        <v>74.26337182898108</v>
      </c>
    </row>
    <row r="30" spans="1:67" ht="12.75">
      <c r="A30" s="3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4">
        <f>16745565+8851405</f>
        <v>25596970</v>
      </c>
      <c r="L30" s="4">
        <f>16166224.06+3657000</f>
        <v>19823224.060000002</v>
      </c>
      <c r="M30" s="5">
        <f>L30/K30*100</f>
        <v>77.44363516463082</v>
      </c>
      <c r="N30" s="5">
        <v>1822100</v>
      </c>
      <c r="O30" s="5">
        <v>1822100</v>
      </c>
      <c r="P30" s="5">
        <f t="shared" si="11"/>
        <v>100</v>
      </c>
      <c r="Q30" s="4">
        <v>1151553803</v>
      </c>
      <c r="R30" s="4">
        <v>865476176.75</v>
      </c>
      <c r="S30" s="5">
        <f t="shared" si="12"/>
        <v>75.15725053360794</v>
      </c>
      <c r="T30" s="4">
        <v>1745910822</v>
      </c>
      <c r="U30" s="4">
        <v>1315718240</v>
      </c>
      <c r="V30" s="5">
        <f>U30/T30*100</f>
        <v>75.35999109581097</v>
      </c>
      <c r="W30" s="4">
        <v>5521522</v>
      </c>
      <c r="X30" s="4">
        <v>3714606</v>
      </c>
      <c r="Y30" s="5">
        <f t="shared" si="14"/>
        <v>67.27503757116244</v>
      </c>
      <c r="Z30" s="4">
        <v>17245715</v>
      </c>
      <c r="AA30" s="4">
        <v>5104664.67</v>
      </c>
      <c r="AB30" s="5">
        <f t="shared" si="3"/>
        <v>29.59961167165293</v>
      </c>
      <c r="AC30" s="5">
        <v>5571168</v>
      </c>
      <c r="AD30" s="5">
        <v>0</v>
      </c>
      <c r="AE30" s="5">
        <f t="shared" si="15"/>
        <v>0</v>
      </c>
      <c r="AF30" s="4">
        <v>750573</v>
      </c>
      <c r="AG30" s="5">
        <v>596300</v>
      </c>
      <c r="AH30" s="5">
        <f t="shared" si="4"/>
        <v>79.4459699456282</v>
      </c>
      <c r="AI30" s="27">
        <v>23346144</v>
      </c>
      <c r="AJ30" s="27">
        <v>18885920</v>
      </c>
      <c r="AK30" s="27">
        <f>AJ30/AI30*100</f>
        <v>80.89524334296918</v>
      </c>
      <c r="AL30" s="26">
        <v>1238612029</v>
      </c>
      <c r="AM30" s="26">
        <v>777402150.19</v>
      </c>
      <c r="AN30" s="27">
        <f t="shared" si="5"/>
        <v>62.76397548130062</v>
      </c>
      <c r="AO30" s="26">
        <v>22328436</v>
      </c>
      <c r="AP30" s="26">
        <v>7075697.43</v>
      </c>
      <c r="AQ30" s="27">
        <f t="shared" si="6"/>
        <v>31.68917621458126</v>
      </c>
      <c r="AR30" s="26">
        <v>69535537</v>
      </c>
      <c r="AS30" s="26">
        <v>39489000</v>
      </c>
      <c r="AT30" s="27">
        <f t="shared" si="16"/>
        <v>56.789667130923284</v>
      </c>
      <c r="AU30" s="4">
        <v>98525</v>
      </c>
      <c r="AV30" s="4">
        <v>50000</v>
      </c>
      <c r="AW30" s="5">
        <v>0</v>
      </c>
      <c r="AX30" s="26">
        <v>1490150109.69</v>
      </c>
      <c r="AY30" s="26">
        <v>1244497454.73</v>
      </c>
      <c r="AZ30" s="27">
        <f t="shared" si="17"/>
        <v>83.51490542042748</v>
      </c>
      <c r="BA30" s="26">
        <v>91550182</v>
      </c>
      <c r="BB30" s="26">
        <v>4982448</v>
      </c>
      <c r="BC30" s="27">
        <f t="shared" si="18"/>
        <v>5.4423135936529325</v>
      </c>
      <c r="BD30" s="20"/>
      <c r="BE30" s="20"/>
      <c r="BF30" s="19" t="e">
        <f t="shared" si="19"/>
        <v>#DIV/0!</v>
      </c>
      <c r="BG30" s="27">
        <v>98498924</v>
      </c>
      <c r="BH30" s="27">
        <v>80307282</v>
      </c>
      <c r="BI30" s="27">
        <f t="shared" si="20"/>
        <v>81.531126167429</v>
      </c>
      <c r="BJ30" s="5">
        <v>11878</v>
      </c>
      <c r="BK30" s="5">
        <v>0</v>
      </c>
      <c r="BL30" s="5">
        <f t="shared" si="21"/>
        <v>0</v>
      </c>
      <c r="BM30" s="5">
        <f t="shared" si="7"/>
        <v>5988104437.690001</v>
      </c>
      <c r="BN30" s="5">
        <f t="shared" si="8"/>
        <v>4384945263.83</v>
      </c>
      <c r="BO30" s="5">
        <f t="shared" si="9"/>
        <v>73.22760164686703</v>
      </c>
    </row>
    <row r="31" spans="1:67" ht="12.75">
      <c r="A31" s="3" t="s">
        <v>42</v>
      </c>
      <c r="B31" s="5"/>
      <c r="C31" s="5"/>
      <c r="D31" s="5"/>
      <c r="E31" s="5">
        <v>34516586</v>
      </c>
      <c r="F31" s="5">
        <v>0</v>
      </c>
      <c r="G31" s="5">
        <v>0</v>
      </c>
      <c r="H31" s="5">
        <v>383125</v>
      </c>
      <c r="I31" s="5">
        <v>0</v>
      </c>
      <c r="J31" s="5"/>
      <c r="K31" s="4"/>
      <c r="L31" s="4"/>
      <c r="M31" s="5"/>
      <c r="N31" s="5">
        <v>0</v>
      </c>
      <c r="O31" s="5">
        <v>0</v>
      </c>
      <c r="P31" s="5"/>
      <c r="Q31" s="4">
        <v>62225427.94</v>
      </c>
      <c r="R31" s="4">
        <v>0</v>
      </c>
      <c r="S31" s="5"/>
      <c r="T31" s="4">
        <v>0</v>
      </c>
      <c r="U31" s="4">
        <v>0</v>
      </c>
      <c r="V31" s="5"/>
      <c r="W31" s="4">
        <v>1106960</v>
      </c>
      <c r="X31" s="4">
        <v>0</v>
      </c>
      <c r="Y31" s="5"/>
      <c r="Z31" s="4">
        <v>2685840</v>
      </c>
      <c r="AA31" s="4">
        <v>0</v>
      </c>
      <c r="AB31" s="5"/>
      <c r="AC31" s="5"/>
      <c r="AD31" s="5"/>
      <c r="AE31" s="5"/>
      <c r="AF31" s="4"/>
      <c r="AG31" s="5"/>
      <c r="AH31" s="5"/>
      <c r="AI31" s="27">
        <v>2856083</v>
      </c>
      <c r="AJ31" s="27">
        <v>0</v>
      </c>
      <c r="AK31" s="27"/>
      <c r="AL31" s="26">
        <v>45241125</v>
      </c>
      <c r="AM31" s="26">
        <v>0</v>
      </c>
      <c r="AN31" s="27"/>
      <c r="AO31" s="26">
        <v>20641335</v>
      </c>
      <c r="AP31" s="26">
        <v>0</v>
      </c>
      <c r="AQ31" s="27"/>
      <c r="AR31" s="26">
        <v>6153881</v>
      </c>
      <c r="AS31" s="26">
        <v>0</v>
      </c>
      <c r="AT31" s="27"/>
      <c r="AU31" s="4">
        <v>134820</v>
      </c>
      <c r="AV31" s="4">
        <v>0</v>
      </c>
      <c r="AW31" s="5"/>
      <c r="AX31" s="26">
        <v>134889089</v>
      </c>
      <c r="AY31" s="26">
        <v>0</v>
      </c>
      <c r="AZ31" s="27"/>
      <c r="BA31" s="26">
        <v>14836029</v>
      </c>
      <c r="BB31" s="26">
        <v>0</v>
      </c>
      <c r="BC31" s="27"/>
      <c r="BD31" s="20"/>
      <c r="BE31" s="20"/>
      <c r="BF31" s="19"/>
      <c r="BG31" s="27">
        <v>7080900</v>
      </c>
      <c r="BH31" s="27">
        <v>0</v>
      </c>
      <c r="BI31" s="27"/>
      <c r="BJ31" s="5"/>
      <c r="BK31" s="5"/>
      <c r="BL31" s="5"/>
      <c r="BM31" s="5">
        <f t="shared" si="7"/>
        <v>332751200.94</v>
      </c>
      <c r="BN31" s="5">
        <f t="shared" si="8"/>
        <v>0</v>
      </c>
      <c r="BO31" s="5">
        <f t="shared" si="9"/>
        <v>0</v>
      </c>
    </row>
    <row r="32" spans="1:70" s="11" customFormat="1" ht="12" customHeight="1">
      <c r="A32" s="9" t="s">
        <v>37</v>
      </c>
      <c r="B32" s="7">
        <f>SUM(B5:B31)</f>
        <v>33663000</v>
      </c>
      <c r="C32" s="7">
        <f>SUM(C5:C31)</f>
        <v>17858897.58</v>
      </c>
      <c r="D32" s="7">
        <f>C32/B32*100</f>
        <v>53.05200837714998</v>
      </c>
      <c r="E32" s="7">
        <f>SUM(E5:E31)</f>
        <v>986188141</v>
      </c>
      <c r="F32" s="7">
        <f>SUM(F5:F31)</f>
        <v>721299145</v>
      </c>
      <c r="G32" s="7">
        <f>F32/E32*100</f>
        <v>73.14011546200493</v>
      </c>
      <c r="H32" s="7">
        <f>SUM(H5:H31)</f>
        <v>19156084</v>
      </c>
      <c r="I32" s="7">
        <f>SUM(I5:I31)</f>
        <v>14733000</v>
      </c>
      <c r="J32" s="7">
        <f>I32/H32*100</f>
        <v>76.91029126829889</v>
      </c>
      <c r="K32" s="7">
        <f>SUM(K5:K30)</f>
        <v>57289495</v>
      </c>
      <c r="L32" s="7">
        <f>SUM(L5:L30)</f>
        <v>44271270.86</v>
      </c>
      <c r="M32" s="7">
        <f>L32/K32*100</f>
        <v>77.27642015346792</v>
      </c>
      <c r="N32" s="7">
        <f>SUM(N5:N31)</f>
        <v>13943860</v>
      </c>
      <c r="O32" s="7">
        <f>SUM(O5:O31)</f>
        <v>10648383.530000001</v>
      </c>
      <c r="P32" s="14">
        <f>O32/N32*100</f>
        <v>76.36611046008782</v>
      </c>
      <c r="Q32" s="7">
        <f>SUM(Q5:Q31)</f>
        <v>3019141881.94</v>
      </c>
      <c r="R32" s="7">
        <f>SUM(R5:R31)</f>
        <v>2198138298.1000004</v>
      </c>
      <c r="S32" s="14">
        <f t="shared" si="12"/>
        <v>72.80672403138438</v>
      </c>
      <c r="T32" s="7">
        <f>SUM(T5:T31)</f>
        <v>6232927452</v>
      </c>
      <c r="U32" s="7">
        <f>SUM(U5:U31)</f>
        <v>4681074046.52</v>
      </c>
      <c r="V32" s="14">
        <f>U32/T32*100</f>
        <v>75.1023348590068</v>
      </c>
      <c r="W32" s="7">
        <f>SUM(W5:W31)</f>
        <v>22139210</v>
      </c>
      <c r="X32" s="7">
        <f>SUM(X5:X31)</f>
        <v>14144383.4</v>
      </c>
      <c r="Y32" s="7">
        <f>X32/W32*100</f>
        <v>63.888383551174584</v>
      </c>
      <c r="Z32" s="7">
        <f>SUM(Z5:Z31)</f>
        <v>53716830</v>
      </c>
      <c r="AA32" s="7">
        <f>SUM(AA5:AA31)</f>
        <v>16694373.7</v>
      </c>
      <c r="AB32" s="7">
        <f>AA32/Z32*100</f>
        <v>31.07847894226074</v>
      </c>
      <c r="AC32" s="15">
        <f>SUM(AC5:AC31)</f>
        <v>15872200</v>
      </c>
      <c r="AD32" s="15">
        <f>SUM(AD5:AD31)</f>
        <v>0</v>
      </c>
      <c r="AE32" s="15">
        <f>AD32/AC32*100</f>
        <v>0</v>
      </c>
      <c r="AF32" s="7">
        <f>SUM(AF5:AF30)</f>
        <v>2035584</v>
      </c>
      <c r="AG32" s="7">
        <f>SUM(AG5:AG30)</f>
        <v>818768</v>
      </c>
      <c r="AH32" s="14">
        <f>AG32/AF32*100</f>
        <v>40.222756712569954</v>
      </c>
      <c r="AI32" s="7">
        <f>SUM(AI5:AI31)</f>
        <v>230750340</v>
      </c>
      <c r="AJ32" s="7">
        <f>SUM(AJ5:AJ31)</f>
        <v>192572163.72</v>
      </c>
      <c r="AK32" s="14">
        <f>AJ32/AI32*100</f>
        <v>83.45476921940829</v>
      </c>
      <c r="AL32" s="7">
        <f>SUM(AL5:AL31)</f>
        <v>3453102513</v>
      </c>
      <c r="AM32" s="7">
        <f>SUM(AM5:AM31)</f>
        <v>2307488216.7800007</v>
      </c>
      <c r="AN32" s="7">
        <f t="shared" si="5"/>
        <v>66.82362333851745</v>
      </c>
      <c r="AO32" s="7">
        <f>SUM(AO5:AO31)</f>
        <v>412826700</v>
      </c>
      <c r="AP32" s="7">
        <f>SUM(AP5:AP31)</f>
        <v>269661952.21999997</v>
      </c>
      <c r="AQ32" s="7">
        <f>AP32/AO32*100</f>
        <v>65.32086035617365</v>
      </c>
      <c r="AR32" s="7">
        <f>SUM(AR5:AR31)</f>
        <v>254808625</v>
      </c>
      <c r="AS32" s="7">
        <f>SUM(AS5:AS31)</f>
        <v>162244656</v>
      </c>
      <c r="AT32" s="7">
        <f>AS32/AR32*100</f>
        <v>63.673141362463696</v>
      </c>
      <c r="AU32" s="7">
        <f>SUM(AU5:AU31)</f>
        <v>2696406</v>
      </c>
      <c r="AV32" s="7">
        <f>SUM(AV5:AV31)</f>
        <v>985148</v>
      </c>
      <c r="AW32" s="7">
        <f t="shared" si="22"/>
        <v>36.53559590061734</v>
      </c>
      <c r="AX32" s="7">
        <f>SUM(AX5:AX31)</f>
        <v>5194031871.690001</v>
      </c>
      <c r="AY32" s="7">
        <f>SUM(AY5:AY31)</f>
        <v>4018610486.79</v>
      </c>
      <c r="AZ32" s="7">
        <f t="shared" si="17"/>
        <v>77.36976949820776</v>
      </c>
      <c r="BA32" s="7">
        <f>SUM(BA5:BA31)</f>
        <v>296720583</v>
      </c>
      <c r="BB32" s="7">
        <f>SUM(BB5:BB31)</f>
        <v>58775243</v>
      </c>
      <c r="BC32" s="7">
        <f>BB32/BA32*100</f>
        <v>19.80827969726657</v>
      </c>
      <c r="BD32" s="21">
        <f>SUM(BD5:BD31)</f>
        <v>0</v>
      </c>
      <c r="BE32" s="21">
        <f>SUM(BE5:BE31)</f>
        <v>0</v>
      </c>
      <c r="BF32" s="22" t="e">
        <f t="shared" si="19"/>
        <v>#DIV/0!</v>
      </c>
      <c r="BG32" s="7">
        <f>SUM(BG5:BG31)</f>
        <v>380528163</v>
      </c>
      <c r="BH32" s="7">
        <f>SUM(BH5:BH31)</f>
        <v>293742178.95</v>
      </c>
      <c r="BI32" s="14">
        <f>BH32/BG32*100</f>
        <v>77.19328226173893</v>
      </c>
      <c r="BJ32" s="7">
        <f>SUM(BJ5:BJ30)</f>
        <v>91800</v>
      </c>
      <c r="BK32" s="7">
        <f>SUM(BK5:BK30)</f>
        <v>10420</v>
      </c>
      <c r="BL32" s="14">
        <f t="shared" si="21"/>
        <v>11.350762527233115</v>
      </c>
      <c r="BM32" s="15">
        <f>SUM(BM5:BM31)</f>
        <v>20681630739.63</v>
      </c>
      <c r="BN32" s="15">
        <f>SUM(BN5:BN31)</f>
        <v>15023771032.15</v>
      </c>
      <c r="BO32" s="7">
        <f t="shared" si="9"/>
        <v>72.6430677604235</v>
      </c>
      <c r="BP32" s="10"/>
      <c r="BQ32" s="10"/>
      <c r="BR32" s="10"/>
    </row>
    <row r="33" spans="53:69" ht="12.75">
      <c r="BA33" s="1"/>
      <c r="BB33" s="1"/>
      <c r="BD33" s="23"/>
      <c r="BE33" s="23"/>
      <c r="BM33" s="1"/>
      <c r="BN33" s="1"/>
      <c r="BQ33" s="1"/>
    </row>
  </sheetData>
  <sheetProtection/>
  <mergeCells count="25">
    <mergeCell ref="A1:BO1"/>
    <mergeCell ref="AU3:AW3"/>
    <mergeCell ref="AX3:AZ3"/>
    <mergeCell ref="BD3:BF3"/>
    <mergeCell ref="A3:A4"/>
    <mergeCell ref="Q3:S3"/>
    <mergeCell ref="AL3:AN3"/>
    <mergeCell ref="BM3:BO3"/>
    <mergeCell ref="BA3:BC3"/>
    <mergeCell ref="B2:AN2"/>
    <mergeCell ref="B3:D3"/>
    <mergeCell ref="H3:J3"/>
    <mergeCell ref="K3:M3"/>
    <mergeCell ref="AF3:AH3"/>
    <mergeCell ref="N3:P3"/>
    <mergeCell ref="T3:V3"/>
    <mergeCell ref="W3:Y3"/>
    <mergeCell ref="Z3:AB3"/>
    <mergeCell ref="AC3:AE3"/>
    <mergeCell ref="BJ3:BL3"/>
    <mergeCell ref="AR3:AT3"/>
    <mergeCell ref="AO3:AQ3"/>
    <mergeCell ref="AI3:AK3"/>
    <mergeCell ref="BG3:BI3"/>
    <mergeCell ref="E3:G3"/>
  </mergeCells>
  <printOptions/>
  <pageMargins left="0" right="0" top="0" bottom="0" header="0" footer="0"/>
  <pageSetup fitToWidth="6" horizontalDpi="600" verticalDpi="600" orientation="landscape" paperSize="9" scale="73" r:id="rId1"/>
  <colBreaks count="1" manualBreakCount="1">
    <brk id="6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</dc:creator>
  <cp:keywords/>
  <dc:description/>
  <cp:lastModifiedBy>Pirogov DV.</cp:lastModifiedBy>
  <cp:lastPrinted>2018-05-30T07:01:04Z</cp:lastPrinted>
  <dcterms:created xsi:type="dcterms:W3CDTF">2014-03-20T11:05:03Z</dcterms:created>
  <dcterms:modified xsi:type="dcterms:W3CDTF">2021-12-16T14:47:59Z</dcterms:modified>
  <cp:category/>
  <cp:version/>
  <cp:contentType/>
  <cp:contentStatus/>
</cp:coreProperties>
</file>